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6b9\AC\Temp\"/>
    </mc:Choice>
  </mc:AlternateContent>
  <xr:revisionPtr revIDLastSave="0" documentId="13_ncr:1_{91BB5CC8-A69F-354A-8526-FBCBF80B6EA0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OPĆINA VIŠKOVO" sheetId="10" r:id="rId1"/>
    <sheet name="DV VIŠKOVO" sheetId="9" r:id="rId2"/>
    <sheet name="JU NARODNA KNJIŽNICA HALUBAJSKA" sheetId="17" r:id="rId3"/>
    <sheet name="REKAPITULACIJA" sheetId="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1" i="9" l="1"/>
  <c r="S21" i="10"/>
  <c r="S22" i="10"/>
  <c r="F24" i="10"/>
  <c r="G24" i="10"/>
  <c r="S9" i="17"/>
  <c r="M11" i="17"/>
  <c r="G66" i="17"/>
  <c r="G65" i="17"/>
  <c r="G64" i="17"/>
  <c r="G63" i="17"/>
  <c r="G62" i="17"/>
  <c r="G61" i="17"/>
  <c r="F47" i="17"/>
  <c r="F46" i="17"/>
  <c r="F48" i="17"/>
  <c r="D28" i="17"/>
  <c r="F28" i="17"/>
  <c r="G28" i="17"/>
  <c r="F48" i="9"/>
  <c r="D28" i="9"/>
  <c r="M14" i="9"/>
  <c r="D14" i="9"/>
  <c r="D26" i="9"/>
  <c r="F26" i="9"/>
  <c r="G26" i="9"/>
  <c r="M106" i="10"/>
  <c r="D30" i="10"/>
  <c r="F30" i="10"/>
  <c r="G30" i="10"/>
  <c r="S100" i="10"/>
  <c r="R72" i="10"/>
  <c r="R71" i="10"/>
  <c r="R66" i="10"/>
  <c r="R60" i="10"/>
  <c r="R59" i="10"/>
  <c r="R58" i="10"/>
  <c r="R56" i="10"/>
  <c r="R55" i="10"/>
  <c r="R54" i="10"/>
  <c r="R53" i="10"/>
  <c r="R52" i="10"/>
  <c r="R51" i="10"/>
  <c r="R50" i="10"/>
  <c r="R48" i="10"/>
  <c r="R94" i="10"/>
  <c r="D14" i="10"/>
  <c r="F14" i="10"/>
  <c r="G14" i="10"/>
  <c r="F15" i="10"/>
  <c r="G15" i="10"/>
  <c r="F16" i="10"/>
  <c r="G16" i="10"/>
  <c r="F17" i="10"/>
  <c r="G17" i="10"/>
  <c r="F19" i="10"/>
  <c r="G19" i="10"/>
  <c r="F20" i="10"/>
  <c r="G20" i="10"/>
  <c r="F21" i="10"/>
  <c r="G21" i="10"/>
  <c r="F22" i="10"/>
  <c r="G22" i="10"/>
  <c r="F23" i="10"/>
  <c r="G23" i="10"/>
  <c r="F25" i="10"/>
  <c r="G25" i="10"/>
  <c r="F26" i="10"/>
  <c r="G26" i="10"/>
  <c r="F27" i="10"/>
  <c r="G27" i="10"/>
  <c r="F28" i="10"/>
  <c r="G28" i="10"/>
  <c r="F29" i="10"/>
  <c r="G29" i="10"/>
  <c r="F31" i="10"/>
  <c r="G31" i="10"/>
  <c r="G32" i="10"/>
  <c r="B49" i="5"/>
  <c r="B33" i="5"/>
  <c r="B17" i="5"/>
  <c r="T11" i="10"/>
  <c r="G67" i="10"/>
  <c r="G68" i="10"/>
  <c r="G69" i="10"/>
  <c r="G66" i="9"/>
  <c r="G67" i="9"/>
  <c r="G68" i="9"/>
  <c r="G70" i="10"/>
  <c r="G66" i="10"/>
  <c r="G65" i="10"/>
  <c r="G71" i="10"/>
  <c r="F50" i="10"/>
  <c r="F49" i="10"/>
  <c r="F48" i="10"/>
  <c r="F47" i="10"/>
  <c r="F46" i="10"/>
  <c r="F51" i="10"/>
  <c r="S20" i="10"/>
  <c r="S23" i="10"/>
  <c r="T10" i="10"/>
  <c r="T9" i="10"/>
  <c r="T12" i="10"/>
  <c r="G69" i="9"/>
  <c r="G65" i="9"/>
  <c r="G64" i="9"/>
  <c r="G70" i="9"/>
  <c r="F49" i="9"/>
  <c r="F47" i="9"/>
  <c r="F46" i="9"/>
  <c r="F50" i="9"/>
  <c r="F28" i="9"/>
  <c r="G28" i="9"/>
  <c r="D14" i="17"/>
  <c r="D27" i="17"/>
  <c r="D25" i="17"/>
  <c r="F25" i="17"/>
  <c r="D20" i="17"/>
  <c r="D16" i="17"/>
  <c r="F16" i="17"/>
  <c r="G16" i="17"/>
  <c r="D29" i="17"/>
  <c r="F29" i="17"/>
  <c r="G29" i="17"/>
  <c r="D26" i="17"/>
  <c r="D22" i="17"/>
  <c r="F22" i="17"/>
  <c r="G22" i="17"/>
  <c r="D19" i="17"/>
  <c r="F19" i="17"/>
  <c r="G19" i="17"/>
  <c r="G67" i="17"/>
  <c r="F26" i="17"/>
  <c r="G26" i="17"/>
  <c r="F20" i="17"/>
  <c r="G20" i="17"/>
  <c r="D17" i="17"/>
  <c r="F17" i="17"/>
  <c r="G17" i="17"/>
  <c r="F27" i="17"/>
  <c r="G27" i="17"/>
  <c r="G25" i="17"/>
  <c r="D24" i="17"/>
  <c r="F24" i="17"/>
  <c r="G24" i="17"/>
  <c r="D15" i="17"/>
  <c r="F15" i="17"/>
  <c r="G15" i="17"/>
  <c r="D23" i="17"/>
  <c r="F23" i="17"/>
  <c r="G23" i="17"/>
  <c r="D21" i="17"/>
  <c r="F21" i="17"/>
  <c r="G21" i="17"/>
  <c r="F14" i="17"/>
  <c r="G14" i="17"/>
  <c r="G30" i="17"/>
  <c r="D21" i="9"/>
  <c r="F21" i="9"/>
  <c r="G21" i="9"/>
  <c r="D17" i="9"/>
  <c r="F17" i="9"/>
  <c r="G17" i="9"/>
  <c r="D25" i="9"/>
  <c r="F25" i="9"/>
  <c r="G25" i="9"/>
  <c r="F14" i="9"/>
  <c r="G14" i="9"/>
  <c r="D19" i="9"/>
  <c r="F19" i="9"/>
  <c r="G19" i="9"/>
  <c r="D27" i="9"/>
  <c r="F27" i="9"/>
  <c r="G27" i="9"/>
  <c r="D15" i="9"/>
  <c r="F15" i="9"/>
  <c r="G15" i="9"/>
  <c r="D24" i="9"/>
  <c r="F24" i="9"/>
  <c r="G24" i="9"/>
  <c r="D23" i="9"/>
  <c r="F23" i="9"/>
  <c r="G23" i="9"/>
  <c r="D22" i="9"/>
  <c r="F22" i="9"/>
  <c r="G22" i="9"/>
  <c r="D29" i="9"/>
  <c r="F29" i="9"/>
  <c r="G29" i="9"/>
  <c r="D16" i="9"/>
  <c r="F16" i="9"/>
  <c r="G16" i="9"/>
  <c r="D20" i="9"/>
  <c r="F20" i="9"/>
  <c r="G20" i="9"/>
  <c r="G30" i="9"/>
</calcChain>
</file>

<file path=xl/sharedStrings.xml><?xml version="1.0" encoding="utf-8"?>
<sst xmlns="http://schemas.openxmlformats.org/spreadsheetml/2006/main" count="508" uniqueCount="202">
  <si>
    <t>masivna</t>
  </si>
  <si>
    <t xml:space="preserve">Limit pokrića u kn po štetnom događaji </t>
  </si>
  <si>
    <t>Smrt uslijed nezgode</t>
  </si>
  <si>
    <t>Smrt uslijed bolesti</t>
  </si>
  <si>
    <t>Trajni invaliditet uslijed nezgode</t>
  </si>
  <si>
    <t>Franšiza po štetnom događaju</t>
  </si>
  <si>
    <t>Pritisak snijega i snježna lavina, odron kamenja, klizanje tla</t>
  </si>
  <si>
    <t>Lom stroja</t>
  </si>
  <si>
    <t>Lom stakala</t>
  </si>
  <si>
    <t xml:space="preserve">Izljev vode iz vodovodnih i kanalizacijskih cijevi i ostalih cijevnih sustava </t>
  </si>
  <si>
    <t>-</t>
  </si>
  <si>
    <t>Požar - FLEXA</t>
  </si>
  <si>
    <t>Oluja i tuča</t>
  </si>
  <si>
    <t>Udar motornog vozila, plovila ili željezničkog vozila, oštećenje od dima i probijanje zvučnog zida</t>
  </si>
  <si>
    <t>Osiguranje elektronskih aparata i  uređaja - računala</t>
  </si>
  <si>
    <t>Neimenovani rizici</t>
  </si>
  <si>
    <t>Javna odgovornost i odgovornost prema djelatnicima</t>
  </si>
  <si>
    <t>OSIGURANJE OD JAVNE ODGOVORNOSTI I ODGOVORNOSTI PREMA DJELATNICIMA</t>
  </si>
  <si>
    <t>Franšiza/ Samopridržaj u kn</t>
  </si>
  <si>
    <t>Sekcija I - osiguranje imovine od svih rizika prema All risk uvjetima Tehničke specifikacije:</t>
  </si>
  <si>
    <t>Indirektni udar groma na I. rizik</t>
  </si>
  <si>
    <t>bez franšize</t>
  </si>
  <si>
    <t>Sekcija I - osiguranje imovine - All risks</t>
  </si>
  <si>
    <t xml:space="preserve">Sekcija II - osiguranje odgovornosti </t>
  </si>
  <si>
    <t>Sekcija IV -  osiguranje vozila</t>
  </si>
  <si>
    <t>Marka, tip, model</t>
  </si>
  <si>
    <t>Registarska oznaka</t>
  </si>
  <si>
    <t>kW/     NDM (kg)</t>
  </si>
  <si>
    <t>Bonus AO</t>
  </si>
  <si>
    <t>Troškovnik Sekcija I - osiguranje imovine All risk</t>
  </si>
  <si>
    <t xml:space="preserve">Troškovnik Sekcija II - osiguranje odgovornosti </t>
  </si>
  <si>
    <t xml:space="preserve">Troškovnik Sekcija IV - osiguranje vozila </t>
  </si>
  <si>
    <t>Manifestacija, demonstracija, štrajk i onemogućavanje rada radnika</t>
  </si>
  <si>
    <t>Samozapaljenje zaliha nafte i plina u nepokretnim cisternama</t>
  </si>
  <si>
    <t>Istjecanje tekućine ili plina iz nepokretnih cisterni i posuda</t>
  </si>
  <si>
    <t>Količina</t>
  </si>
  <si>
    <t>Jednična mjera</t>
  </si>
  <si>
    <t>Ukupna cijena za 1 godinu</t>
  </si>
  <si>
    <t xml:space="preserve">Jedinična cijena </t>
  </si>
  <si>
    <t>Sekacija II - osigurananje od odgovornosti prema uvjetima Tehničke specifikacije:</t>
  </si>
  <si>
    <t>Čisto imovinske štete</t>
  </si>
  <si>
    <t xml:space="preserve">Troškovnik Sekcija III - osiguranje osoba od posljedice nesretnog slučaja </t>
  </si>
  <si>
    <t>Osigurani rizik prema All risk uvjetima - Sekcija III:</t>
  </si>
  <si>
    <t>osoba</t>
  </si>
  <si>
    <t>Rekapitulacija troškovnika</t>
  </si>
  <si>
    <t>IO</t>
  </si>
  <si>
    <t>Količina - granica obveze godišnje</t>
  </si>
  <si>
    <t>Proširenje pokrića: zlonamjerno oštećenje - vandalizam</t>
  </si>
  <si>
    <t>Poplava, bujica, visoka voda sa proširenjem prodora oborinskih voda</t>
  </si>
  <si>
    <t>Potres</t>
  </si>
  <si>
    <t>Provalna krađa, razbojstvo i vandalizam uslijed provalne krađe</t>
  </si>
  <si>
    <t>Premijska stopa u promilima</t>
  </si>
  <si>
    <t>Ugovaratelj/Osiguranik:</t>
  </si>
  <si>
    <t>Površina objekta (m2)</t>
  </si>
  <si>
    <t>Vrsta građe (masivna / mješovita / slaba)</t>
  </si>
  <si>
    <t>Postoji li sustav za gašenje i/ili dojavu požara</t>
  </si>
  <si>
    <t>Postoji li video nadzor</t>
  </si>
  <si>
    <t>Mjesto osiguranja: RAZNA</t>
  </si>
  <si>
    <t>IZNOS OSIGURANJA</t>
  </si>
  <si>
    <t>UKUPNO IZNOS OSIGURANJA</t>
  </si>
  <si>
    <t>Javna odgovornost prema trećim osobama i odgovornost prema djelatnicima</t>
  </si>
  <si>
    <t>Jedinična mjera</t>
  </si>
  <si>
    <t>Količina - iznos osiguranja po štetnom događaju</t>
  </si>
  <si>
    <t>OSIGURANJE AUTOMOBILSKE ODGOVORNOSTI, AUTOMOBILSKE NEZGODE , AO+ I ZAŠTITA BONUSA</t>
  </si>
  <si>
    <t>Vrsta, marka, tip, model</t>
  </si>
  <si>
    <t>God. proizv.</t>
  </si>
  <si>
    <t>Datum početka osiguranja</t>
  </si>
  <si>
    <t>Jedinična cijena - automobilska odgovornost</t>
  </si>
  <si>
    <t>Jedinična cijena - automobilska nezgoda</t>
  </si>
  <si>
    <t>Jedinična cijena - AO plus</t>
  </si>
  <si>
    <t>Jedinična cijena - zaštita bonusa</t>
  </si>
  <si>
    <t>OSIGURANJE AUTOMOBILSKOG KASKA I AUTOMOBILSKE ASISTENCIJE</t>
  </si>
  <si>
    <t>Bonus AK</t>
  </si>
  <si>
    <t>NNV vozila sa PDV-om</t>
  </si>
  <si>
    <t>Jedinična cijena - automobilski kasko</t>
  </si>
  <si>
    <t>Jedinična cijena - automobilska asistencija</t>
  </si>
  <si>
    <t>12 (8+9+10+11)</t>
  </si>
  <si>
    <t>Broj mjesta za sjedenje</t>
  </si>
  <si>
    <t>kW/ NDM (kg)</t>
  </si>
  <si>
    <t>11 (9+10)</t>
  </si>
  <si>
    <t>6 (4*5/1000)</t>
  </si>
  <si>
    <t>7 (6*1)</t>
  </si>
  <si>
    <t>6 (5*1)</t>
  </si>
  <si>
    <t xml:space="preserve">Vrsta protuprovalne zaštite </t>
  </si>
  <si>
    <t>Pregled i vrijednosti osigurane imovine (iznos osiguranja) - Sekcija I</t>
  </si>
  <si>
    <t>Odgovornost prema korisnicima ustanove</t>
  </si>
  <si>
    <t xml:space="preserve">Dnevna naknada za liječenje u bolnici </t>
  </si>
  <si>
    <t>Dnevna naknada za nesposobnost za rad</t>
  </si>
  <si>
    <t>Troškovi liječenja uslijed nezgode</t>
  </si>
  <si>
    <t>Karenca</t>
  </si>
  <si>
    <t>bez karence</t>
  </si>
  <si>
    <t>2014.</t>
  </si>
  <si>
    <t>Ukupna cijena - godišnja premija</t>
  </si>
  <si>
    <t>2017.</t>
  </si>
  <si>
    <t>Ukupna cijena - godišnja premija za 1 godinu</t>
  </si>
  <si>
    <t xml:space="preserve">REKAPITULACIJA </t>
  </si>
  <si>
    <t>SVEUKUPNA CIJENA:</t>
  </si>
  <si>
    <t>Sekcija III -  osiguranje osoba od nezgode</t>
  </si>
  <si>
    <t>Lom stakla</t>
  </si>
  <si>
    <t>AGREGATNI LIMIT za osiguranje od odgovornosti: trostruki</t>
  </si>
  <si>
    <t xml:space="preserve">Limit pokrića po štetnom događaji </t>
  </si>
  <si>
    <t>Općina Viškovo</t>
  </si>
  <si>
    <t>Vozišće 3</t>
  </si>
  <si>
    <t>51216 Viškovo</t>
  </si>
  <si>
    <t>OIB: 28350474809</t>
  </si>
  <si>
    <t>Zdravstvena stanica</t>
  </si>
  <si>
    <t>Mrtvačnica</t>
  </si>
  <si>
    <t>Kapelica</t>
  </si>
  <si>
    <t>Poduzetnički Dom - Saršoni</t>
  </si>
  <si>
    <t>Stara škola Marčelji sa boćalištem</t>
  </si>
  <si>
    <t>Sportska dvorana OŠ Viškovo</t>
  </si>
  <si>
    <t>Vatrogasni Dom Sroki sa tornjem</t>
  </si>
  <si>
    <t>Garaža vatrogasnog doma</t>
  </si>
  <si>
    <t>Konoba Ronjgi i ICR</t>
  </si>
  <si>
    <t>Prizemlje zgrade Viškovo 31</t>
  </si>
  <si>
    <t xml:space="preserve">Uređenje pomoćnog nogometnog igrališta (sustav odvodnje i drenaže, postava umjetnog nogometnog travnjaka sa pratećim mrežama, stupovima, zaštitama stupova) </t>
  </si>
  <si>
    <t>Zgrada Crvenog Križa - Mladenići</t>
  </si>
  <si>
    <t>Vanjski bazen dječjeg vrtića s pripadajućom opremom</t>
  </si>
  <si>
    <t>Reciklažno dvorište</t>
  </si>
  <si>
    <t>Dječja igrališta sa opremom</t>
  </si>
  <si>
    <t xml:space="preserve">Autobusne čekaonice </t>
  </si>
  <si>
    <t>Kamene obloge poda, kamena gazišta, kamene poklopnice kanala za odvod oborinskih voda, parkovni i cestovni rubnjaci, kamene obloge zidova i terasa i kamene poklopnice po vrhu ogradnih zidova na trgu na Viškovu</t>
  </si>
  <si>
    <t>montažna</t>
  </si>
  <si>
    <t>29 kom</t>
  </si>
  <si>
    <t>da</t>
  </si>
  <si>
    <t>alarm</t>
  </si>
  <si>
    <t>Uredski kontejner u reciklažnom dvorištu</t>
  </si>
  <si>
    <t>Tibo kučica na tržnici Brnasi</t>
  </si>
  <si>
    <t>Kontejner na groblju</t>
  </si>
  <si>
    <t>1. GRAĐEVINSKI OBJEKTI</t>
  </si>
  <si>
    <t>3. ZALIHE</t>
  </si>
  <si>
    <t>Na svim navedenim lokacijama pod 1. građevinski objekti</t>
  </si>
  <si>
    <t>Računala i računalna oprema</t>
  </si>
  <si>
    <t>SVEUKUPNO</t>
  </si>
  <si>
    <t>Strojevi, uređaji i aparati</t>
  </si>
  <si>
    <t>Ostala oprema</t>
  </si>
  <si>
    <t>Oprema na otvorenom</t>
  </si>
  <si>
    <t xml:space="preserve">Sitan inventar </t>
  </si>
  <si>
    <t>2.  OPREMA</t>
  </si>
  <si>
    <t>Ceste i prometni objekti</t>
  </si>
  <si>
    <t>Groblja</t>
  </si>
  <si>
    <t>Plinovod, vodovod i kanalizacija</t>
  </si>
  <si>
    <t>Javna rasvjeta</t>
  </si>
  <si>
    <t>Odgovornost iz upravljanja cestama: nerazvrstane ceste 89 km</t>
  </si>
  <si>
    <t>Čišćenje javne županijske ceste kroz naselje</t>
  </si>
  <si>
    <t>Komunalna djelatnost upravljanja grobljem</t>
  </si>
  <si>
    <t>IZNOS OSIGURANJA - NOVA VRIJEDNOST</t>
  </si>
  <si>
    <t>M1 - VW UP 1.0 TAKE UP</t>
  </si>
  <si>
    <t>20.04.2019.</t>
  </si>
  <si>
    <t xml:space="preserve">M1 - VW UP 1.0 </t>
  </si>
  <si>
    <t>RI275UP</t>
  </si>
  <si>
    <t>30.04.2019.</t>
  </si>
  <si>
    <t>Dječji vrtić Viškovo</t>
  </si>
  <si>
    <t>Vozišće 19D</t>
  </si>
  <si>
    <t>OIB: 80461906553</t>
  </si>
  <si>
    <t>Sve instalacije ugrađene u objekt</t>
  </si>
  <si>
    <t>Dizalo</t>
  </si>
  <si>
    <t>Dizalo za osobe i dizalo za hranu</t>
  </si>
  <si>
    <t>Sve instalacije i uređaji ugrađeni u objekat</t>
  </si>
  <si>
    <t>Solarni paneli 16 kom</t>
  </si>
  <si>
    <t>Zalihe hrane u hladnjačama</t>
  </si>
  <si>
    <t>Povećani rizik: bazen na otvorenom 24 m2</t>
  </si>
  <si>
    <t>Broj korisnika ustanove: 300</t>
  </si>
  <si>
    <t>Zgrada Općine Viškovo sa Domom Hrvatskih branitelja - kotlovnica lož ulje</t>
  </si>
  <si>
    <t>Dom kulture Marinići - kotlovnica lož ulje</t>
  </si>
  <si>
    <t>Delavska katedra Mavrovičino - centralno grijanje na zemni plin</t>
  </si>
  <si>
    <t>Zgrada Halubjan – Brnasi, uključujući 3 kućice za rez.igrače i delegata - centralno grijanje na zemni plin</t>
  </si>
  <si>
    <t>Boćalište „Marinići“ - centralno grijanje na zemni plin</t>
  </si>
  <si>
    <t>Dječji vrtić i jaslice, uključujući ogradu oko objekta - centralno grijanje na zemni plin</t>
  </si>
  <si>
    <t xml:space="preserve">Zgrada boćališta Milihovo - elektro kotao </t>
  </si>
  <si>
    <t>Marinići 9</t>
  </si>
  <si>
    <t>OIB: 67359697064</t>
  </si>
  <si>
    <t>Zalihe knjiga - knjižni fond</t>
  </si>
  <si>
    <t>Broj djelatnika: 2 stalno zaposlenih</t>
  </si>
  <si>
    <t>1.  OPREMA</t>
  </si>
  <si>
    <t>2. ZALIHE</t>
  </si>
  <si>
    <t>1.) OPĆINA VIŠKOVO</t>
  </si>
  <si>
    <t>2.) DV VIŠKOVO</t>
  </si>
  <si>
    <t>3.) JU NACIONALNA KNJIŽNICA I ČITAONICA HALABUJSKA ZORA</t>
  </si>
  <si>
    <t>JU Narodna knjižnica i čitaonica Halubajska zora</t>
  </si>
  <si>
    <t>Dječje igralište u okolištu DV Viškovo</t>
  </si>
  <si>
    <t>Rodna kuća I.M. Ronjgova</t>
  </si>
  <si>
    <t>Četverostazno boćalište Marčelji s okolišem</t>
  </si>
  <si>
    <t>Projekti, planovi i nacrti</t>
  </si>
  <si>
    <t>Potres na 1. rizik</t>
  </si>
  <si>
    <t>Ukupni godišnji prihod za 2018. godinu: 54.022.628 kn</t>
  </si>
  <si>
    <t>Neto platni fond -  godišnji iznos neto plaća za 2018. godinu: 3.035.000,00 kn</t>
  </si>
  <si>
    <t>Broj djelatnika: 30 zaposlenih</t>
  </si>
  <si>
    <t>Ukupni godišnji prihod za 2018. godinu: 633.440,81,00 kn</t>
  </si>
  <si>
    <t>Neto platni fond -  godišnji iznos neto plaća za 2018. godinu: 200.013,72 kn</t>
  </si>
  <si>
    <t>Broj djelatnika: 60 stalno zaposlenih</t>
  </si>
  <si>
    <t>Ukupni godišnji prihod za 2018. godinu: 6.088.000,00 kn</t>
  </si>
  <si>
    <t>Neto platni fond -  godišnji iznos neto plaća za 2018. godinu: 3.000.000,00 kn</t>
  </si>
  <si>
    <t>Zalihe sitnog inventara</t>
  </si>
  <si>
    <t>Zalihe materijala i sirovina u kuhinji</t>
  </si>
  <si>
    <t>RI271ZN</t>
  </si>
  <si>
    <t>06.05.2020.</t>
  </si>
  <si>
    <t>M1 - VW Golf 7 1.6 TDI</t>
  </si>
  <si>
    <t>RI</t>
  </si>
  <si>
    <t>2019.</t>
  </si>
  <si>
    <t>15.01.2019.</t>
  </si>
  <si>
    <t>Ulaganja u vlastite građ. objekte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</si>
</sst>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u/>
      <sz val="11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3" fillId="0" borderId="0"/>
    <xf numFmtId="164" fontId="13" fillId="0" borderId="0" applyFont="0" applyFill="0" applyBorder="0" applyAlignment="0" applyProtection="0"/>
  </cellStyleXfs>
  <cellXfs count="329">
    <xf numFmtId="0" fontId="0" fillId="0" borderId="0" xfId="0"/>
    <xf numFmtId="0" fontId="14" fillId="0" borderId="0" xfId="0" applyFont="1"/>
    <xf numFmtId="0" fontId="6" fillId="0" borderId="1" xfId="1" applyFont="1" applyFill="1" applyBorder="1" applyAlignment="1" applyProtection="1">
      <alignment vertical="center"/>
    </xf>
    <xf numFmtId="4" fontId="6" fillId="0" borderId="2" xfId="1" applyNumberFormat="1" applyFont="1" applyFill="1" applyBorder="1" applyAlignment="1" applyProtection="1">
      <alignment vertical="center"/>
    </xf>
    <xf numFmtId="0" fontId="6" fillId="0" borderId="3" xfId="1" applyFont="1" applyFill="1" applyBorder="1" applyAlignment="1" applyProtection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 applyFill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4" xfId="0" applyFont="1" applyBorder="1" applyAlignment="1">
      <alignment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0" fontId="18" fillId="0" borderId="4" xfId="0" applyFont="1" applyBorder="1" applyAlignment="1" applyProtection="1">
      <alignment vertical="center" wrapText="1"/>
    </xf>
    <xf numFmtId="0" fontId="18" fillId="0" borderId="8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" fontId="5" fillId="0" borderId="10" xfId="3" quotePrefix="1" applyNumberFormat="1" applyFont="1" applyFill="1" applyBorder="1" applyAlignment="1" applyProtection="1">
      <alignment horizontal="center" vertical="center" wrapText="1"/>
    </xf>
    <xf numFmtId="1" fontId="5" fillId="0" borderId="10" xfId="3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" fillId="0" borderId="11" xfId="1" applyFont="1" applyFill="1" applyBorder="1" applyAlignment="1" applyProtection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8" fillId="0" borderId="14" xfId="0" applyFont="1" applyBorder="1" applyAlignment="1">
      <alignment horizontal="left" vertical="center" wrapText="1"/>
    </xf>
    <xf numFmtId="0" fontId="2" fillId="0" borderId="0" xfId="3" applyFont="1" applyFill="1" applyBorder="1" applyAlignment="1" applyProtection="1">
      <alignment vertical="center"/>
    </xf>
    <xf numFmtId="0" fontId="9" fillId="0" borderId="0" xfId="0" applyFont="1" applyFill="1" applyAlignment="1">
      <alignment horizontal="left" vertical="center" wrapText="1"/>
    </xf>
    <xf numFmtId="4" fontId="14" fillId="0" borderId="9" xfId="0" applyNumberFormat="1" applyFont="1" applyBorder="1" applyAlignment="1">
      <alignment horizontal="right" vertical="center" wrapText="1"/>
    </xf>
    <xf numFmtId="4" fontId="14" fillId="0" borderId="5" xfId="0" applyNumberFormat="1" applyFont="1" applyBorder="1" applyAlignment="1">
      <alignment horizontal="right" vertical="center" wrapText="1"/>
    </xf>
    <xf numFmtId="4" fontId="14" fillId="0" borderId="7" xfId="0" applyNumberFormat="1" applyFont="1" applyBorder="1" applyAlignment="1">
      <alignment horizontal="right" vertical="center" wrapText="1"/>
    </xf>
    <xf numFmtId="4" fontId="14" fillId="2" borderId="9" xfId="0" applyNumberFormat="1" applyFont="1" applyFill="1" applyBorder="1" applyAlignment="1">
      <alignment vertical="center" wrapText="1"/>
    </xf>
    <xf numFmtId="4" fontId="14" fillId="2" borderId="5" xfId="0" applyNumberFormat="1" applyFont="1" applyFill="1" applyBorder="1" applyAlignment="1">
      <alignment vertical="center" wrapText="1"/>
    </xf>
    <xf numFmtId="4" fontId="14" fillId="2" borderId="15" xfId="0" applyNumberFormat="1" applyFont="1" applyFill="1" applyBorder="1" applyAlignment="1">
      <alignment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 wrapText="1"/>
    </xf>
    <xf numFmtId="4" fontId="14" fillId="2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" fontId="6" fillId="0" borderId="9" xfId="1" applyNumberFormat="1" applyFont="1" applyFill="1" applyBorder="1" applyAlignment="1" applyProtection="1">
      <alignment horizontal="center" vertical="center"/>
    </xf>
    <xf numFmtId="0" fontId="8" fillId="0" borderId="16" xfId="1" applyFont="1" applyFill="1" applyBorder="1" applyAlignment="1" applyProtection="1">
      <alignment vertical="center"/>
    </xf>
    <xf numFmtId="0" fontId="8" fillId="0" borderId="17" xfId="1" applyFont="1" applyFill="1" applyBorder="1" applyAlignment="1" applyProtection="1">
      <alignment vertical="center"/>
    </xf>
    <xf numFmtId="4" fontId="6" fillId="0" borderId="5" xfId="1" applyNumberFormat="1" applyFont="1" applyFill="1" applyBorder="1" applyAlignment="1" applyProtection="1">
      <alignment horizontal="center" vertical="center"/>
    </xf>
    <xf numFmtId="4" fontId="6" fillId="0" borderId="7" xfId="1" applyNumberFormat="1" applyFont="1" applyFill="1" applyBorder="1" applyAlignment="1" applyProtection="1">
      <alignment horizontal="center" vertical="center"/>
    </xf>
    <xf numFmtId="4" fontId="17" fillId="3" borderId="9" xfId="0" applyNumberFormat="1" applyFont="1" applyFill="1" applyBorder="1" applyAlignment="1">
      <alignment vertical="center" wrapText="1"/>
    </xf>
    <xf numFmtId="4" fontId="17" fillId="3" borderId="5" xfId="0" applyNumberFormat="1" applyFont="1" applyFill="1" applyBorder="1" applyAlignment="1">
      <alignment vertical="center" wrapText="1"/>
    </xf>
    <xf numFmtId="4" fontId="17" fillId="3" borderId="13" xfId="0" applyNumberFormat="1" applyFont="1" applyFill="1" applyBorder="1" applyAlignment="1">
      <alignment vertical="center" wrapText="1"/>
    </xf>
    <xf numFmtId="4" fontId="17" fillId="2" borderId="9" xfId="0" applyNumberFormat="1" applyFont="1" applyFill="1" applyBorder="1" applyAlignment="1">
      <alignment vertical="center" wrapText="1"/>
    </xf>
    <xf numFmtId="4" fontId="17" fillId="2" borderId="15" xfId="0" applyNumberFormat="1" applyFont="1" applyFill="1" applyBorder="1" applyAlignment="1">
      <alignment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4" fontId="14" fillId="0" borderId="19" xfId="0" applyNumberFormat="1" applyFont="1" applyBorder="1" applyAlignment="1">
      <alignment horizontal="right" vertical="center" wrapText="1"/>
    </xf>
    <xf numFmtId="4" fontId="14" fillId="0" borderId="20" xfId="0" applyNumberFormat="1" applyFont="1" applyBorder="1" applyAlignment="1">
      <alignment horizontal="right" vertical="center" wrapText="1"/>
    </xf>
    <xf numFmtId="4" fontId="17" fillId="2" borderId="13" xfId="0" applyNumberFormat="1" applyFont="1" applyFill="1" applyBorder="1" applyAlignment="1">
      <alignment vertical="center" wrapText="1"/>
    </xf>
    <xf numFmtId="4" fontId="17" fillId="2" borderId="2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" fontId="20" fillId="2" borderId="22" xfId="0" applyNumberFormat="1" applyFont="1" applyFill="1" applyBorder="1" applyAlignment="1">
      <alignment vertical="center" wrapText="1"/>
    </xf>
    <xf numFmtId="0" fontId="21" fillId="0" borderId="0" xfId="0" applyFont="1"/>
    <xf numFmtId="0" fontId="0" fillId="0" borderId="0" xfId="0"/>
    <xf numFmtId="0" fontId="19" fillId="0" borderId="0" xfId="0" applyFont="1" applyProtection="1"/>
    <xf numFmtId="0" fontId="0" fillId="0" borderId="0" xfId="0" applyFont="1" applyProtection="1"/>
    <xf numFmtId="0" fontId="22" fillId="0" borderId="0" xfId="0" applyFont="1" applyFill="1" applyAlignment="1">
      <alignment horizontal="left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wrapText="1"/>
      <protection locked="0"/>
    </xf>
    <xf numFmtId="0" fontId="19" fillId="0" borderId="4" xfId="0" applyFont="1" applyBorder="1" applyAlignment="1" applyProtection="1">
      <alignment horizontal="left" wrapText="1"/>
    </xf>
    <xf numFmtId="0" fontId="19" fillId="0" borderId="5" xfId="0" applyFont="1" applyBorder="1" applyAlignment="1" applyProtection="1">
      <alignment horizontal="center" wrapText="1"/>
    </xf>
    <xf numFmtId="9" fontId="19" fillId="0" borderId="5" xfId="0" applyNumberFormat="1" applyFont="1" applyBorder="1" applyAlignment="1" applyProtection="1">
      <alignment horizontal="center" wrapText="1"/>
    </xf>
    <xf numFmtId="0" fontId="19" fillId="3" borderId="5" xfId="0" applyFont="1" applyFill="1" applyBorder="1" applyAlignment="1" applyProtection="1">
      <alignment horizontal="center" wrapText="1"/>
      <protection locked="0"/>
    </xf>
    <xf numFmtId="4" fontId="19" fillId="2" borderId="23" xfId="0" applyNumberFormat="1" applyFont="1" applyFill="1" applyBorder="1" applyAlignment="1" applyProtection="1">
      <alignment horizontal="right" wrapText="1"/>
      <protection locked="0"/>
    </xf>
    <xf numFmtId="4" fontId="19" fillId="0" borderId="5" xfId="0" applyNumberFormat="1" applyFont="1" applyBorder="1" applyAlignment="1" applyProtection="1">
      <alignment horizontal="center" wrapText="1"/>
    </xf>
    <xf numFmtId="0" fontId="24" fillId="0" borderId="8" xfId="0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4" fillId="0" borderId="23" xfId="0" applyFont="1" applyBorder="1" applyAlignment="1" applyProtection="1">
      <alignment horizontal="center" vertical="center" wrapText="1"/>
    </xf>
    <xf numFmtId="3" fontId="19" fillId="3" borderId="5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right" wrapText="1"/>
    </xf>
    <xf numFmtId="4" fontId="26" fillId="0" borderId="0" xfId="0" applyNumberFormat="1" applyFont="1" applyFill="1" applyBorder="1" applyAlignment="1" applyProtection="1">
      <alignment horizontal="right" wrapText="1"/>
    </xf>
    <xf numFmtId="4" fontId="26" fillId="0" borderId="0" xfId="0" applyNumberFormat="1" applyFont="1" applyFill="1" applyBorder="1" applyAlignment="1" applyProtection="1">
      <alignment horizontal="right" wrapText="1"/>
      <protection locked="0"/>
    </xf>
    <xf numFmtId="4" fontId="18" fillId="0" borderId="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6" fillId="0" borderId="4" xfId="1" applyFont="1" applyFill="1" applyBorder="1" applyAlignment="1" applyProtection="1">
      <alignment vertical="center"/>
    </xf>
    <xf numFmtId="0" fontId="6" fillId="0" borderId="6" xfId="1" applyFont="1" applyFill="1" applyBorder="1" applyAlignment="1" applyProtection="1">
      <alignment vertical="center"/>
    </xf>
    <xf numFmtId="0" fontId="20" fillId="0" borderId="0" xfId="0" applyFont="1" applyBorder="1" applyAlignment="1">
      <alignment horizontal="right" vertical="center" wrapText="1"/>
    </xf>
    <xf numFmtId="0" fontId="6" fillId="0" borderId="1" xfId="2" applyFont="1" applyFill="1" applyBorder="1" applyAlignment="1" applyProtection="1">
      <alignment vertical="center"/>
    </xf>
    <xf numFmtId="4" fontId="6" fillId="0" borderId="2" xfId="2" applyNumberFormat="1" applyFont="1" applyFill="1" applyBorder="1" applyAlignment="1" applyProtection="1">
      <alignment vertical="center"/>
    </xf>
    <xf numFmtId="0" fontId="6" fillId="0" borderId="3" xfId="2" applyFont="1" applyFill="1" applyBorder="1" applyAlignment="1" applyProtection="1">
      <alignment vertical="center"/>
    </xf>
    <xf numFmtId="0" fontId="26" fillId="0" borderId="25" xfId="0" applyFont="1" applyBorder="1" applyAlignment="1" applyProtection="1">
      <alignment wrapText="1"/>
    </xf>
    <xf numFmtId="0" fontId="26" fillId="0" borderId="26" xfId="0" applyFont="1" applyBorder="1" applyAlignment="1" applyProtection="1">
      <alignment wrapText="1"/>
    </xf>
    <xf numFmtId="4" fontId="26" fillId="0" borderId="27" xfId="0" applyNumberFormat="1" applyFont="1" applyBorder="1" applyAlignment="1" applyProtection="1">
      <alignment horizontal="right" vertical="center" wrapText="1"/>
    </xf>
    <xf numFmtId="4" fontId="7" fillId="0" borderId="0" xfId="3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19" fillId="0" borderId="13" xfId="0" applyFont="1" applyBorder="1" applyAlignment="1" applyProtection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center" vertical="center"/>
    </xf>
    <xf numFmtId="0" fontId="19" fillId="4" borderId="5" xfId="0" applyFont="1" applyFill="1" applyBorder="1" applyAlignment="1" applyProtection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4" fontId="30" fillId="5" borderId="28" xfId="0" applyNumberFormat="1" applyFont="1" applyFill="1" applyBorder="1" applyAlignment="1">
      <alignment horizontal="center" vertical="center"/>
    </xf>
    <xf numFmtId="4" fontId="30" fillId="5" borderId="19" xfId="0" applyNumberFormat="1" applyFont="1" applyFill="1" applyBorder="1" applyAlignment="1">
      <alignment horizontal="center" vertical="center"/>
    </xf>
    <xf numFmtId="4" fontId="30" fillId="5" borderId="29" xfId="0" applyNumberFormat="1" applyFont="1" applyFill="1" applyBorder="1" applyAlignment="1">
      <alignment horizontal="center" vertical="center"/>
    </xf>
    <xf numFmtId="4" fontId="30" fillId="5" borderId="20" xfId="0" applyNumberFormat="1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4" fillId="0" borderId="31" xfId="0" applyNumberFormat="1" applyFont="1" applyFill="1" applyBorder="1" applyAlignment="1">
      <alignment vertical="center"/>
    </xf>
    <xf numFmtId="4" fontId="31" fillId="0" borderId="32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16" xfId="0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26" fillId="0" borderId="3" xfId="0" applyFont="1" applyBorder="1" applyAlignment="1" applyProtection="1">
      <alignment wrapText="1"/>
    </xf>
    <xf numFmtId="4" fontId="19" fillId="0" borderId="23" xfId="0" applyNumberFormat="1" applyFont="1" applyBorder="1" applyAlignment="1" applyProtection="1">
      <alignment horizontal="right" vertical="center"/>
    </xf>
    <xf numFmtId="4" fontId="19" fillId="4" borderId="23" xfId="0" applyNumberFormat="1" applyFont="1" applyFill="1" applyBorder="1" applyAlignment="1" applyProtection="1">
      <alignment horizontal="right" vertical="center"/>
    </xf>
    <xf numFmtId="4" fontId="18" fillId="0" borderId="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vertical="center" wrapText="1"/>
    </xf>
    <xf numFmtId="4" fontId="14" fillId="2" borderId="23" xfId="0" applyNumberFormat="1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 wrapText="1"/>
    </xf>
    <xf numFmtId="4" fontId="17" fillId="2" borderId="33" xfId="0" applyNumberFormat="1" applyFont="1" applyFill="1" applyBorder="1" applyAlignment="1">
      <alignment vertical="center" wrapText="1"/>
    </xf>
    <xf numFmtId="4" fontId="17" fillId="2" borderId="2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8" fillId="0" borderId="30" xfId="1" applyFont="1" applyFill="1" applyBorder="1" applyAlignment="1" applyProtection="1">
      <alignment vertical="center"/>
    </xf>
    <xf numFmtId="4" fontId="17" fillId="0" borderId="30" xfId="0" applyNumberFormat="1" applyFont="1" applyFill="1" applyBorder="1" applyAlignment="1">
      <alignment vertical="center" wrapText="1"/>
    </xf>
    <xf numFmtId="4" fontId="20" fillId="0" borderId="30" xfId="0" applyNumberFormat="1" applyFont="1" applyFill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4" fontId="26" fillId="2" borderId="34" xfId="0" applyNumberFormat="1" applyFont="1" applyFill="1" applyBorder="1" applyAlignment="1" applyProtection="1">
      <alignment horizontal="right" wrapText="1"/>
    </xf>
    <xf numFmtId="4" fontId="17" fillId="2" borderId="27" xfId="0" applyNumberFormat="1" applyFont="1" applyFill="1" applyBorder="1" applyAlignment="1">
      <alignment vertical="center" wrapText="1"/>
    </xf>
    <xf numFmtId="4" fontId="19" fillId="0" borderId="23" xfId="0" applyNumberFormat="1" applyFont="1" applyBorder="1" applyAlignment="1" applyProtection="1">
      <alignment horizontal="right" vertical="center"/>
    </xf>
    <xf numFmtId="4" fontId="30" fillId="5" borderId="28" xfId="0" applyNumberFormat="1" applyFont="1" applyFill="1" applyBorder="1" applyAlignment="1">
      <alignment horizontal="center" vertical="center"/>
    </xf>
    <xf numFmtId="4" fontId="30" fillId="5" borderId="19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 wrapText="1"/>
    </xf>
    <xf numFmtId="4" fontId="14" fillId="0" borderId="35" xfId="0" applyNumberFormat="1" applyFont="1" applyFill="1" applyBorder="1" applyAlignment="1">
      <alignment vertical="center"/>
    </xf>
    <xf numFmtId="4" fontId="30" fillId="0" borderId="28" xfId="0" applyNumberFormat="1" applyFont="1" applyBorder="1" applyAlignment="1">
      <alignment horizontal="center" vertical="center"/>
    </xf>
    <xf numFmtId="4" fontId="30" fillId="0" borderId="19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4" fontId="30" fillId="5" borderId="28" xfId="0" applyNumberFormat="1" applyFont="1" applyFill="1" applyBorder="1" applyAlignment="1">
      <alignment horizontal="center" vertical="center"/>
    </xf>
    <xf numFmtId="4" fontId="30" fillId="5" borderId="19" xfId="0" applyNumberFormat="1" applyFont="1" applyFill="1" applyBorder="1" applyAlignment="1">
      <alignment horizontal="center" vertical="center"/>
    </xf>
    <xf numFmtId="4" fontId="30" fillId="0" borderId="29" xfId="0" applyNumberFormat="1" applyFont="1" applyBorder="1" applyAlignment="1">
      <alignment horizontal="center" vertical="center" wrapText="1"/>
    </xf>
    <xf numFmtId="4" fontId="30" fillId="0" borderId="20" xfId="0" applyNumberFormat="1" applyFont="1" applyBorder="1" applyAlignment="1">
      <alignment horizontal="center" vertical="center" wrapText="1"/>
    </xf>
    <xf numFmtId="4" fontId="30" fillId="0" borderId="39" xfId="0" applyNumberFormat="1" applyFont="1" applyBorder="1" applyAlignment="1">
      <alignment horizontal="center" vertical="center" wrapText="1"/>
    </xf>
    <xf numFmtId="4" fontId="30" fillId="0" borderId="40" xfId="0" applyNumberFormat="1" applyFont="1" applyBorder="1" applyAlignment="1">
      <alignment horizontal="center" vertical="center" wrapText="1"/>
    </xf>
    <xf numFmtId="4" fontId="30" fillId="0" borderId="37" xfId="0" applyNumberFormat="1" applyFont="1" applyBorder="1" applyAlignment="1">
      <alignment horizontal="center" vertical="center" wrapText="1"/>
    </xf>
    <xf numFmtId="4" fontId="30" fillId="0" borderId="38" xfId="0" applyNumberFormat="1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2" fillId="6" borderId="16" xfId="0" applyFont="1" applyFill="1" applyBorder="1" applyAlignment="1" applyProtection="1">
      <alignment horizontal="center" wrapText="1"/>
    </xf>
    <xf numFmtId="0" fontId="32" fillId="6" borderId="17" xfId="0" applyFont="1" applyFill="1" applyBorder="1" applyAlignment="1" applyProtection="1">
      <alignment horizontal="center" wrapText="1"/>
    </xf>
    <xf numFmtId="0" fontId="32" fillId="6" borderId="22" xfId="0" applyFont="1" applyFill="1" applyBorder="1" applyAlignment="1" applyProtection="1">
      <alignment horizont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4" fontId="30" fillId="0" borderId="29" xfId="0" applyNumberFormat="1" applyFont="1" applyBorder="1" applyAlignment="1">
      <alignment horizontal="center" vertical="center"/>
    </xf>
    <xf numFmtId="4" fontId="30" fillId="0" borderId="20" xfId="0" applyNumberFormat="1" applyFont="1" applyBorder="1" applyAlignment="1">
      <alignment horizontal="center" vertical="center"/>
    </xf>
    <xf numFmtId="4" fontId="30" fillId="0" borderId="37" xfId="0" applyNumberFormat="1" applyFont="1" applyBorder="1" applyAlignment="1">
      <alignment horizontal="center" vertical="center"/>
    </xf>
    <xf numFmtId="4" fontId="30" fillId="0" borderId="38" xfId="0" applyNumberFormat="1" applyFont="1" applyBorder="1" applyAlignment="1">
      <alignment horizontal="center" vertical="center"/>
    </xf>
    <xf numFmtId="4" fontId="30" fillId="0" borderId="39" xfId="0" applyNumberFormat="1" applyFont="1" applyBorder="1" applyAlignment="1">
      <alignment horizontal="center" vertical="center"/>
    </xf>
    <xf numFmtId="4" fontId="30" fillId="0" borderId="40" xfId="0" applyNumberFormat="1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4" fontId="14" fillId="0" borderId="48" xfId="0" applyNumberFormat="1" applyFont="1" applyFill="1" applyBorder="1" applyAlignment="1">
      <alignment horizontal="right" vertical="center"/>
    </xf>
    <xf numFmtId="4" fontId="14" fillId="0" borderId="31" xfId="0" applyNumberFormat="1" applyFont="1" applyFill="1" applyBorder="1" applyAlignment="1">
      <alignment horizontal="right" vertical="center"/>
    </xf>
    <xf numFmtId="0" fontId="30" fillId="5" borderId="3" xfId="0" applyFont="1" applyFill="1" applyBorder="1" applyAlignment="1">
      <alignment horizontal="left" vertical="center" wrapText="1"/>
    </xf>
    <xf numFmtId="0" fontId="30" fillId="5" borderId="19" xfId="0" applyFont="1" applyFill="1" applyBorder="1" applyAlignment="1">
      <alignment horizontal="left" vertical="center" wrapText="1"/>
    </xf>
    <xf numFmtId="0" fontId="31" fillId="0" borderId="42" xfId="0" applyFont="1" applyFill="1" applyBorder="1" applyAlignment="1">
      <alignment horizontal="right" vertical="center"/>
    </xf>
    <xf numFmtId="0" fontId="31" fillId="0" borderId="43" xfId="0" applyFont="1" applyFill="1" applyBorder="1" applyAlignment="1">
      <alignment horizontal="right" vertical="center"/>
    </xf>
    <xf numFmtId="0" fontId="31" fillId="0" borderId="44" xfId="0" applyFont="1" applyFill="1" applyBorder="1" applyAlignment="1">
      <alignment horizontal="right" vertical="center"/>
    </xf>
    <xf numFmtId="4" fontId="31" fillId="0" borderId="41" xfId="0" applyNumberFormat="1" applyFont="1" applyFill="1" applyBorder="1" applyAlignment="1">
      <alignment horizontal="right" vertical="center"/>
    </xf>
    <xf numFmtId="4" fontId="31" fillId="0" borderId="32" xfId="0" applyNumberFormat="1" applyFont="1" applyFill="1" applyBorder="1" applyAlignment="1">
      <alignment horizontal="right" vertical="center"/>
    </xf>
    <xf numFmtId="0" fontId="31" fillId="0" borderId="14" xfId="0" applyFont="1" applyFill="1" applyBorder="1" applyAlignment="1">
      <alignment horizontal="left" vertical="center"/>
    </xf>
    <xf numFmtId="0" fontId="30" fillId="0" borderId="3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4" fontId="30" fillId="0" borderId="28" xfId="0" applyNumberFormat="1" applyFont="1" applyBorder="1" applyAlignment="1">
      <alignment horizontal="center" vertical="center" wrapText="1"/>
    </xf>
    <xf numFmtId="4" fontId="30" fillId="0" borderId="19" xfId="0" applyNumberFormat="1" applyFont="1" applyBorder="1" applyAlignment="1">
      <alignment horizontal="center" vertical="center" wrapText="1"/>
    </xf>
    <xf numFmtId="4" fontId="26" fillId="0" borderId="49" xfId="0" applyNumberFormat="1" applyFont="1" applyBorder="1" applyAlignment="1" applyProtection="1">
      <alignment horizontal="right" vertical="center" wrapText="1"/>
    </xf>
    <xf numFmtId="4" fontId="26" fillId="0" borderId="50" xfId="0" applyNumberFormat="1" applyFont="1" applyBorder="1" applyAlignment="1" applyProtection="1">
      <alignment horizontal="right" vertical="center" wrapText="1"/>
    </xf>
    <xf numFmtId="4" fontId="26" fillId="0" borderId="51" xfId="0" applyNumberFormat="1" applyFont="1" applyBorder="1" applyAlignment="1" applyProtection="1">
      <alignment horizontal="right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right" vertical="center" wrapText="1"/>
    </xf>
    <xf numFmtId="0" fontId="20" fillId="0" borderId="17" xfId="0" applyFont="1" applyBorder="1" applyAlignment="1">
      <alignment horizontal="right" vertical="center" wrapText="1"/>
    </xf>
    <xf numFmtId="0" fontId="20" fillId="0" borderId="22" xfId="0" applyFont="1" applyBorder="1" applyAlignment="1">
      <alignment horizontal="right" vertical="center" wrapText="1"/>
    </xf>
    <xf numFmtId="4" fontId="6" fillId="0" borderId="52" xfId="1" applyNumberFormat="1" applyFont="1" applyFill="1" applyBorder="1" applyAlignment="1" applyProtection="1">
      <alignment horizontal="center" vertical="center"/>
    </xf>
    <xf numFmtId="4" fontId="6" fillId="0" borderId="53" xfId="1" applyNumberFormat="1" applyFont="1" applyFill="1" applyBorder="1" applyAlignment="1" applyProtection="1">
      <alignment horizontal="center" vertical="center"/>
    </xf>
    <xf numFmtId="4" fontId="6" fillId="0" borderId="54" xfId="1" applyNumberFormat="1" applyFont="1" applyFill="1" applyBorder="1" applyAlignment="1" applyProtection="1">
      <alignment horizontal="center" vertical="center"/>
    </xf>
    <xf numFmtId="0" fontId="5" fillId="0" borderId="5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2" fillId="3" borderId="58" xfId="3" applyFont="1" applyFill="1" applyBorder="1" applyAlignment="1" applyProtection="1">
      <alignment horizontal="center" vertical="center" wrapText="1"/>
    </xf>
    <xf numFmtId="0" fontId="2" fillId="3" borderId="59" xfId="3" applyFont="1" applyFill="1" applyBorder="1" applyAlignment="1" applyProtection="1">
      <alignment horizontal="center" vertical="center" wrapText="1"/>
    </xf>
    <xf numFmtId="0" fontId="2" fillId="3" borderId="60" xfId="3" applyFont="1" applyFill="1" applyBorder="1" applyAlignment="1" applyProtection="1">
      <alignment horizontal="center" vertical="center" wrapText="1"/>
    </xf>
    <xf numFmtId="4" fontId="2" fillId="0" borderId="58" xfId="3" quotePrefix="1" applyNumberFormat="1" applyFont="1" applyFill="1" applyBorder="1" applyAlignment="1" applyProtection="1">
      <alignment horizontal="center" vertical="center" wrapText="1"/>
    </xf>
    <xf numFmtId="4" fontId="2" fillId="0" borderId="59" xfId="3" quotePrefix="1" applyNumberFormat="1" applyFont="1" applyFill="1" applyBorder="1" applyAlignment="1" applyProtection="1">
      <alignment horizontal="center" vertical="center" wrapText="1"/>
    </xf>
    <xf numFmtId="4" fontId="2" fillId="0" borderId="60" xfId="3" quotePrefix="1" applyNumberFormat="1" applyFont="1" applyFill="1" applyBorder="1" applyAlignment="1" applyProtection="1">
      <alignment horizontal="center" vertical="center" wrapText="1"/>
    </xf>
    <xf numFmtId="0" fontId="2" fillId="0" borderId="58" xfId="3" applyFont="1" applyFill="1" applyBorder="1" applyAlignment="1" applyProtection="1">
      <alignment horizontal="center" vertical="center" wrapText="1"/>
    </xf>
    <xf numFmtId="0" fontId="2" fillId="0" borderId="59" xfId="3" applyFont="1" applyFill="1" applyBorder="1" applyAlignment="1" applyProtection="1">
      <alignment horizontal="center" vertical="center" wrapText="1"/>
    </xf>
    <xf numFmtId="0" fontId="2" fillId="0" borderId="60" xfId="3" applyFont="1" applyFill="1" applyBorder="1" applyAlignment="1" applyProtection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19" fillId="0" borderId="13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4" fontId="19" fillId="0" borderId="23" xfId="0" applyNumberFormat="1" applyFont="1" applyBorder="1" applyAlignment="1" applyProtection="1">
      <alignment horizontal="center" vertical="center"/>
    </xf>
    <xf numFmtId="0" fontId="19" fillId="0" borderId="62" xfId="0" applyFont="1" applyFill="1" applyBorder="1" applyAlignment="1" applyProtection="1">
      <alignment horizontal="center" vertical="center" wrapText="1" shrinkToFit="1"/>
    </xf>
    <xf numFmtId="0" fontId="19" fillId="0" borderId="36" xfId="0" applyFont="1" applyFill="1" applyBorder="1" applyAlignment="1" applyProtection="1">
      <alignment horizontal="center" vertical="center" wrapText="1" shrinkToFit="1"/>
    </xf>
    <xf numFmtId="0" fontId="19" fillId="0" borderId="2" xfId="0" applyFont="1" applyFill="1" applyBorder="1" applyAlignment="1" applyProtection="1">
      <alignment horizontal="center" vertical="center" wrapText="1" shrinkToFit="1"/>
    </xf>
    <xf numFmtId="0" fontId="5" fillId="0" borderId="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4" fontId="6" fillId="0" borderId="62" xfId="1" applyNumberFormat="1" applyFont="1" applyFill="1" applyBorder="1" applyAlignment="1" applyProtection="1">
      <alignment horizontal="center" vertical="center"/>
    </xf>
    <xf numFmtId="4" fontId="6" fillId="0" borderId="36" xfId="1" applyNumberFormat="1" applyFont="1" applyFill="1" applyBorder="1" applyAlignment="1" applyProtection="1">
      <alignment horizontal="center" vertical="center"/>
    </xf>
    <xf numFmtId="4" fontId="19" fillId="0" borderId="15" xfId="0" applyNumberFormat="1" applyFont="1" applyFill="1" applyBorder="1" applyAlignment="1" applyProtection="1">
      <alignment horizontal="center" vertical="center" wrapText="1" shrinkToFit="1"/>
    </xf>
    <xf numFmtId="4" fontId="19" fillId="0" borderId="23" xfId="0" applyNumberFormat="1" applyFont="1" applyFill="1" applyBorder="1" applyAlignment="1" applyProtection="1">
      <alignment horizontal="center" vertical="center" wrapText="1" shrinkToFit="1"/>
    </xf>
    <xf numFmtId="0" fontId="9" fillId="0" borderId="0" xfId="0" applyFont="1" applyFill="1" applyAlignment="1">
      <alignment horizontal="left" vertical="center" wrapText="1"/>
    </xf>
    <xf numFmtId="0" fontId="33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26" fillId="0" borderId="63" xfId="0" applyFont="1" applyFill="1" applyBorder="1" applyAlignment="1" applyProtection="1">
      <alignment horizontal="center" vertical="center" wrapText="1"/>
    </xf>
    <xf numFmtId="0" fontId="26" fillId="0" borderId="65" xfId="0" applyFont="1" applyFill="1" applyBorder="1" applyAlignment="1" applyProtection="1">
      <alignment horizontal="center" vertical="center" wrapText="1"/>
    </xf>
    <xf numFmtId="0" fontId="26" fillId="0" borderId="30" xfId="0" applyFont="1" applyFill="1" applyBorder="1" applyAlignment="1" applyProtection="1">
      <alignment horizontal="center" vertical="center" wrapText="1"/>
    </xf>
    <xf numFmtId="0" fontId="26" fillId="0" borderId="40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38" xfId="0" applyFont="1" applyFill="1" applyBorder="1" applyAlignment="1" applyProtection="1">
      <alignment horizontal="center" vertical="center" wrapText="1"/>
    </xf>
    <xf numFmtId="3" fontId="19" fillId="0" borderId="62" xfId="0" applyNumberFormat="1" applyFont="1" applyFill="1" applyBorder="1" applyAlignment="1" applyProtection="1">
      <alignment horizontal="center" vertical="center" wrapText="1" shrinkToFit="1"/>
    </xf>
    <xf numFmtId="3" fontId="19" fillId="0" borderId="36" xfId="0" applyNumberFormat="1" applyFont="1" applyFill="1" applyBorder="1" applyAlignment="1" applyProtection="1">
      <alignment horizontal="center" vertical="center" wrapText="1" shrinkToFit="1"/>
    </xf>
    <xf numFmtId="3" fontId="19" fillId="0" borderId="2" xfId="0" applyNumberFormat="1" applyFont="1" applyFill="1" applyBorder="1" applyAlignment="1" applyProtection="1">
      <alignment horizontal="center" vertical="center" wrapText="1" shrinkToFit="1"/>
    </xf>
    <xf numFmtId="0" fontId="34" fillId="0" borderId="52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right" vertical="center" wrapText="1"/>
    </xf>
    <xf numFmtId="0" fontId="26" fillId="0" borderId="17" xfId="0" applyFont="1" applyBorder="1" applyAlignment="1">
      <alignment horizontal="right" vertical="center" wrapText="1"/>
    </xf>
    <xf numFmtId="0" fontId="26" fillId="0" borderId="66" xfId="0" applyFont="1" applyBorder="1" applyAlignment="1">
      <alignment horizontal="right" vertical="center" wrapText="1"/>
    </xf>
    <xf numFmtId="0" fontId="26" fillId="0" borderId="36" xfId="0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vertical="center" wrapText="1"/>
    </xf>
    <xf numFmtId="0" fontId="26" fillId="0" borderId="62" xfId="0" applyFont="1" applyBorder="1" applyAlignment="1" applyProtection="1">
      <alignment horizontal="center" vertical="center" wrapText="1"/>
    </xf>
    <xf numFmtId="4" fontId="14" fillId="2" borderId="21" xfId="0" applyNumberFormat="1" applyFont="1" applyFill="1" applyBorder="1" applyAlignment="1">
      <alignment horizontal="right" vertical="center" wrapText="1"/>
    </xf>
    <xf numFmtId="4" fontId="14" fillId="2" borderId="24" xfId="0" applyNumberFormat="1" applyFont="1" applyFill="1" applyBorder="1" applyAlignment="1">
      <alignment horizontal="righ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" fontId="14" fillId="3" borderId="13" xfId="0" applyNumberFormat="1" applyFont="1" applyFill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0" fontId="35" fillId="3" borderId="58" xfId="0" applyFont="1" applyFill="1" applyBorder="1" applyAlignment="1">
      <alignment horizontal="center" vertical="center" wrapText="1"/>
    </xf>
    <xf numFmtId="0" fontId="35" fillId="3" borderId="59" xfId="0" applyFont="1" applyFill="1" applyBorder="1" applyAlignment="1">
      <alignment horizontal="center" vertical="center" wrapText="1"/>
    </xf>
    <xf numFmtId="0" fontId="35" fillId="3" borderId="60" xfId="0" applyFont="1" applyFill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26" fillId="0" borderId="67" xfId="0" applyFont="1" applyBorder="1" applyAlignment="1" applyProtection="1">
      <alignment horizontal="center" vertical="center" wrapText="1"/>
    </xf>
    <xf numFmtId="0" fontId="26" fillId="0" borderId="8" xfId="0" applyFont="1" applyBorder="1" applyAlignment="1" applyProtection="1">
      <alignment horizontal="center" vertical="center" wrapText="1"/>
    </xf>
    <xf numFmtId="0" fontId="26" fillId="0" borderId="68" xfId="0" applyFont="1" applyBorder="1" applyAlignment="1" applyProtection="1">
      <alignment horizontal="center" vertical="center" wrapText="1"/>
    </xf>
    <xf numFmtId="0" fontId="26" fillId="0" borderId="39" xfId="0" applyFont="1" applyBorder="1" applyAlignment="1" applyProtection="1">
      <alignment horizontal="center" vertical="center" wrapText="1"/>
    </xf>
    <xf numFmtId="0" fontId="26" fillId="0" borderId="37" xfId="0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6" fillId="0" borderId="69" xfId="0" applyFont="1" applyBorder="1" applyAlignment="1" applyProtection="1">
      <alignment horizontal="center" vertical="center" wrapText="1"/>
    </xf>
    <xf numFmtId="4" fontId="14" fillId="2" borderId="13" xfId="0" applyNumberFormat="1" applyFont="1" applyFill="1" applyBorder="1" applyAlignment="1">
      <alignment horizontal="right" vertical="center" wrapText="1"/>
    </xf>
    <xf numFmtId="4" fontId="14" fillId="2" borderId="2" xfId="0" applyNumberFormat="1" applyFont="1" applyFill="1" applyBorder="1" applyAlignment="1">
      <alignment horizontal="right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26" fillId="0" borderId="16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22" xfId="0" applyFont="1" applyBorder="1" applyAlignment="1" applyProtection="1">
      <alignment horizontal="center"/>
    </xf>
    <xf numFmtId="0" fontId="19" fillId="0" borderId="36" xfId="0" applyFont="1" applyBorder="1" applyAlignment="1" applyProtection="1">
      <alignment horizontal="center" vertical="center"/>
    </xf>
    <xf numFmtId="4" fontId="19" fillId="0" borderId="23" xfId="0" applyNumberFormat="1" applyFont="1" applyBorder="1" applyAlignment="1" applyProtection="1">
      <alignment horizontal="right" vertical="center"/>
    </xf>
    <xf numFmtId="0" fontId="30" fillId="0" borderId="70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4" fontId="19" fillId="0" borderId="21" xfId="0" applyNumberFormat="1" applyFont="1" applyBorder="1" applyAlignment="1" applyProtection="1">
      <alignment horizontal="right" vertical="center"/>
    </xf>
    <xf numFmtId="4" fontId="19" fillId="0" borderId="24" xfId="0" applyNumberFormat="1" applyFont="1" applyBorder="1" applyAlignment="1" applyProtection="1">
      <alignment horizontal="right" vertical="center"/>
    </xf>
    <xf numFmtId="0" fontId="14" fillId="0" borderId="71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14" fillId="0" borderId="73" xfId="0" applyFont="1" applyFill="1" applyBorder="1" applyAlignment="1">
      <alignment horizontal="left" vertical="center"/>
    </xf>
    <xf numFmtId="4" fontId="14" fillId="0" borderId="74" xfId="0" applyNumberFormat="1" applyFont="1" applyFill="1" applyBorder="1" applyAlignment="1">
      <alignment horizontal="right" vertical="center"/>
    </xf>
    <xf numFmtId="4" fontId="14" fillId="0" borderId="75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left" vertical="center"/>
    </xf>
    <xf numFmtId="0" fontId="14" fillId="0" borderId="77" xfId="0" applyFont="1" applyFill="1" applyBorder="1" applyAlignment="1">
      <alignment horizontal="left" vertical="center"/>
    </xf>
    <xf numFmtId="0" fontId="14" fillId="0" borderId="78" xfId="0" applyFont="1" applyFill="1" applyBorder="1" applyAlignment="1">
      <alignment horizontal="left" vertical="center"/>
    </xf>
    <xf numFmtId="4" fontId="6" fillId="0" borderId="79" xfId="1" applyNumberFormat="1" applyFont="1" applyFill="1" applyBorder="1" applyAlignment="1" applyProtection="1">
      <alignment horizontal="center" vertical="center"/>
    </xf>
    <xf numFmtId="0" fontId="31" fillId="0" borderId="58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36" fillId="3" borderId="4" xfId="0" applyFont="1" applyFill="1" applyBorder="1" applyAlignment="1">
      <alignment horizontal="right" vertical="center" wrapText="1"/>
    </xf>
    <xf numFmtId="0" fontId="36" fillId="3" borderId="6" xfId="0" applyFont="1" applyFill="1" applyBorder="1" applyAlignment="1">
      <alignment horizontal="right" vertical="center" wrapText="1"/>
    </xf>
    <xf numFmtId="4" fontId="29" fillId="0" borderId="5" xfId="0" applyNumberFormat="1" applyFont="1" applyBorder="1" applyAlignment="1">
      <alignment horizontal="center" vertical="center"/>
    </xf>
    <xf numFmtId="4" fontId="29" fillId="0" borderId="7" xfId="0" applyNumberFormat="1" applyFont="1" applyBorder="1" applyAlignment="1">
      <alignment horizontal="center" vertical="center"/>
    </xf>
    <xf numFmtId="0" fontId="36" fillId="3" borderId="4" xfId="0" applyFont="1" applyFill="1" applyBorder="1" applyAlignment="1">
      <alignment horizontal="left" vertical="center" wrapText="1"/>
    </xf>
    <xf numFmtId="4" fontId="28" fillId="0" borderId="5" xfId="0" applyNumberFormat="1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</cellXfs>
  <cellStyles count="5">
    <cellStyle name="Normal 6" xfId="1" xr:uid="{00000000-0005-0000-0000-000001000000}"/>
    <cellStyle name="Normal 6 2" xfId="2" xr:uid="{00000000-0005-0000-0000-000002000000}"/>
    <cellStyle name="Normal_ND03-Sažetak" xfId="3" xr:uid="{00000000-0005-0000-0000-000003000000}"/>
    <cellStyle name="Normalno" xfId="0" builtinId="0"/>
    <cellStyle name="Zarez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W107"/>
  <sheetViews>
    <sheetView tabSelected="1" topLeftCell="M7" zoomScaleNormal="100" workbookViewId="0">
      <selection activeCell="P20" sqref="P20"/>
    </sheetView>
  </sheetViews>
  <sheetFormatPr defaultColWidth="68.73828125" defaultRowHeight="15" x14ac:dyDescent="0.2"/>
  <cols>
    <col min="1" max="1" width="63.8984375" style="63" customWidth="1"/>
    <col min="2" max="2" width="12.64453125" style="63" customWidth="1"/>
    <col min="3" max="3" width="11.97265625" style="63" customWidth="1"/>
    <col min="4" max="4" width="13.71875" style="63" customWidth="1"/>
    <col min="5" max="5" width="9.68359375" style="63" customWidth="1"/>
    <col min="6" max="7" width="10.76171875" style="63" customWidth="1"/>
    <col min="8" max="8" width="4.16796875" style="63" customWidth="1"/>
    <col min="9" max="9" width="24.88671875" style="63" customWidth="1"/>
    <col min="10" max="10" width="9.55078125" style="63" customWidth="1"/>
    <col min="11" max="11" width="6.9921875" style="63" customWidth="1"/>
    <col min="12" max="12" width="5.37890625" style="63" customWidth="1"/>
    <col min="13" max="13" width="8.33984375" style="63" customWidth="1"/>
    <col min="14" max="14" width="4.83984375" style="63" customWidth="1"/>
    <col min="15" max="15" width="11.02734375" style="63" customWidth="1"/>
    <col min="16" max="17" width="11.43359375" style="63" customWidth="1"/>
    <col min="18" max="18" width="12.23828125" style="63" customWidth="1"/>
    <col min="19" max="21" width="11.43359375" style="63" customWidth="1"/>
    <col min="22" max="16384" width="68.73828125" style="63"/>
  </cols>
  <sheetData>
    <row r="1" spans="1:21" x14ac:dyDescent="0.2">
      <c r="A1" s="241" t="s">
        <v>29</v>
      </c>
      <c r="B1" s="241"/>
      <c r="I1" s="290" t="s">
        <v>31</v>
      </c>
      <c r="J1" s="290"/>
      <c r="K1" s="290"/>
      <c r="L1" s="290"/>
    </row>
    <row r="2" spans="1:21" x14ac:dyDescent="0.2">
      <c r="I2" s="66"/>
      <c r="J2" s="66"/>
      <c r="K2" s="66"/>
      <c r="L2" s="66"/>
    </row>
    <row r="3" spans="1:21" ht="15.75" thickBot="1" x14ac:dyDescent="0.25">
      <c r="A3" s="44" t="s">
        <v>52</v>
      </c>
      <c r="B3" s="32"/>
      <c r="C3" s="7"/>
      <c r="D3" s="7"/>
      <c r="E3" s="7"/>
      <c r="F3" s="7"/>
      <c r="G3" s="7"/>
    </row>
    <row r="4" spans="1:21" ht="17.45" customHeight="1" thickBot="1" x14ac:dyDescent="0.25">
      <c r="A4" s="43" t="s">
        <v>101</v>
      </c>
      <c r="B4" s="32"/>
      <c r="C4" s="7"/>
      <c r="D4" s="7"/>
      <c r="E4" s="7"/>
      <c r="F4" s="7"/>
      <c r="G4" s="7"/>
      <c r="I4" s="166" t="s">
        <v>63</v>
      </c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8"/>
    </row>
    <row r="5" spans="1:21" x14ac:dyDescent="0.2">
      <c r="A5" s="43" t="s">
        <v>102</v>
      </c>
      <c r="B5" s="32"/>
      <c r="C5" s="7"/>
      <c r="D5" s="7"/>
      <c r="E5" s="7"/>
      <c r="F5" s="7"/>
      <c r="G5" s="7"/>
      <c r="I5" s="291" t="s">
        <v>64</v>
      </c>
      <c r="J5" s="265" t="s">
        <v>26</v>
      </c>
      <c r="K5" s="265" t="s">
        <v>65</v>
      </c>
      <c r="L5" s="265" t="s">
        <v>78</v>
      </c>
      <c r="M5" s="265" t="s">
        <v>77</v>
      </c>
      <c r="N5" s="265" t="s">
        <v>28</v>
      </c>
      <c r="O5" s="265" t="s">
        <v>66</v>
      </c>
      <c r="P5" s="265" t="s">
        <v>67</v>
      </c>
      <c r="Q5" s="265" t="s">
        <v>68</v>
      </c>
      <c r="R5" s="265" t="s">
        <v>69</v>
      </c>
      <c r="S5" s="286" t="s">
        <v>70</v>
      </c>
      <c r="T5" s="257" t="s">
        <v>37</v>
      </c>
    </row>
    <row r="6" spans="1:21" x14ac:dyDescent="0.2">
      <c r="A6" s="43" t="s">
        <v>103</v>
      </c>
      <c r="B6" s="32"/>
      <c r="C6" s="7"/>
      <c r="D6" s="7"/>
      <c r="E6" s="7"/>
      <c r="F6" s="7"/>
      <c r="G6" s="7"/>
      <c r="I6" s="284"/>
      <c r="J6" s="263"/>
      <c r="K6" s="263"/>
      <c r="L6" s="263"/>
      <c r="M6" s="263"/>
      <c r="N6" s="263"/>
      <c r="O6" s="263"/>
      <c r="P6" s="263"/>
      <c r="Q6" s="263"/>
      <c r="R6" s="263"/>
      <c r="S6" s="287"/>
      <c r="T6" s="258"/>
    </row>
    <row r="7" spans="1:21" x14ac:dyDescent="0.2">
      <c r="A7" s="43" t="s">
        <v>104</v>
      </c>
      <c r="B7" s="32"/>
      <c r="C7" s="7"/>
      <c r="D7" s="7"/>
      <c r="E7" s="7"/>
      <c r="F7" s="7"/>
      <c r="G7" s="7"/>
      <c r="I7" s="285"/>
      <c r="J7" s="264"/>
      <c r="K7" s="264"/>
      <c r="L7" s="264"/>
      <c r="M7" s="264"/>
      <c r="N7" s="264"/>
      <c r="O7" s="264"/>
      <c r="P7" s="264"/>
      <c r="Q7" s="264"/>
      <c r="R7" s="264"/>
      <c r="S7" s="288"/>
      <c r="T7" s="259"/>
    </row>
    <row r="8" spans="1:21" x14ac:dyDescent="0.2">
      <c r="A8" s="32"/>
      <c r="B8" s="32"/>
      <c r="C8" s="7"/>
      <c r="D8" s="7"/>
      <c r="E8" s="7"/>
      <c r="F8" s="7"/>
      <c r="G8" s="7"/>
      <c r="I8" s="75">
        <v>1</v>
      </c>
      <c r="J8" s="76">
        <v>2</v>
      </c>
      <c r="K8" s="76">
        <v>3</v>
      </c>
      <c r="L8" s="76">
        <v>4</v>
      </c>
      <c r="M8" s="76">
        <v>5</v>
      </c>
      <c r="N8" s="76">
        <v>6</v>
      </c>
      <c r="O8" s="76">
        <v>7</v>
      </c>
      <c r="P8" s="76">
        <v>8</v>
      </c>
      <c r="Q8" s="76">
        <v>9</v>
      </c>
      <c r="R8" s="76">
        <v>10</v>
      </c>
      <c r="S8" s="76">
        <v>11</v>
      </c>
      <c r="T8" s="78" t="s">
        <v>76</v>
      </c>
    </row>
    <row r="9" spans="1:21" ht="15.75" thickBot="1" x14ac:dyDescent="0.25">
      <c r="A9" s="8"/>
      <c r="B9" s="9"/>
      <c r="C9" s="10"/>
      <c r="D9" s="10"/>
      <c r="E9" s="10"/>
      <c r="F9" s="10"/>
      <c r="G9" s="10"/>
      <c r="I9" s="69" t="s">
        <v>197</v>
      </c>
      <c r="J9" s="70" t="s">
        <v>198</v>
      </c>
      <c r="K9" s="70" t="s">
        <v>199</v>
      </c>
      <c r="L9" s="70">
        <v>85</v>
      </c>
      <c r="M9" s="70">
        <v>5</v>
      </c>
      <c r="N9" s="71">
        <v>0.25</v>
      </c>
      <c r="O9" s="70" t="s">
        <v>200</v>
      </c>
      <c r="P9" s="72"/>
      <c r="Q9" s="72"/>
      <c r="R9" s="72"/>
      <c r="S9" s="72"/>
      <c r="T9" s="73">
        <f>P9+Q9+R9+S9</f>
        <v>0</v>
      </c>
    </row>
    <row r="10" spans="1:21" x14ac:dyDescent="0.2">
      <c r="A10" s="278" t="s">
        <v>19</v>
      </c>
      <c r="B10" s="281" t="s">
        <v>5</v>
      </c>
      <c r="C10" s="222" t="s">
        <v>36</v>
      </c>
      <c r="D10" s="222" t="s">
        <v>46</v>
      </c>
      <c r="E10" s="222" t="s">
        <v>51</v>
      </c>
      <c r="F10" s="222" t="s">
        <v>38</v>
      </c>
      <c r="G10" s="222" t="s">
        <v>37</v>
      </c>
      <c r="I10" s="69" t="s">
        <v>147</v>
      </c>
      <c r="J10" s="70" t="s">
        <v>195</v>
      </c>
      <c r="K10" s="70" t="s">
        <v>93</v>
      </c>
      <c r="L10" s="70">
        <v>44</v>
      </c>
      <c r="M10" s="70">
        <v>4</v>
      </c>
      <c r="N10" s="71">
        <v>0</v>
      </c>
      <c r="O10" s="70" t="s">
        <v>148</v>
      </c>
      <c r="P10" s="72"/>
      <c r="Q10" s="72"/>
      <c r="R10" s="72"/>
      <c r="S10" s="72"/>
      <c r="T10" s="73">
        <f>P10+Q10+R10+S10</f>
        <v>0</v>
      </c>
    </row>
    <row r="11" spans="1:21" ht="15.75" thickBot="1" x14ac:dyDescent="0.25">
      <c r="A11" s="279"/>
      <c r="B11" s="282"/>
      <c r="C11" s="223"/>
      <c r="D11" s="223"/>
      <c r="E11" s="223"/>
      <c r="F11" s="223"/>
      <c r="G11" s="223"/>
      <c r="I11" s="69" t="s">
        <v>149</v>
      </c>
      <c r="J11" s="70" t="s">
        <v>150</v>
      </c>
      <c r="K11" s="70" t="s">
        <v>91</v>
      </c>
      <c r="L11" s="70">
        <v>55</v>
      </c>
      <c r="M11" s="70">
        <v>4</v>
      </c>
      <c r="N11" s="71">
        <v>0.5</v>
      </c>
      <c r="O11" s="70" t="s">
        <v>151</v>
      </c>
      <c r="P11" s="72"/>
      <c r="Q11" s="72"/>
      <c r="R11" s="72"/>
      <c r="S11" s="72"/>
      <c r="T11" s="73">
        <f>P11+Q11+R11+S11</f>
        <v>0</v>
      </c>
    </row>
    <row r="12" spans="1:21" ht="15.75" thickBot="1" x14ac:dyDescent="0.25">
      <c r="A12" s="280"/>
      <c r="B12" s="283"/>
      <c r="C12" s="224"/>
      <c r="D12" s="224"/>
      <c r="E12" s="224"/>
      <c r="F12" s="224"/>
      <c r="G12" s="224"/>
      <c r="I12" s="260" t="s">
        <v>92</v>
      </c>
      <c r="J12" s="261"/>
      <c r="K12" s="261"/>
      <c r="L12" s="261"/>
      <c r="M12" s="261"/>
      <c r="N12" s="261"/>
      <c r="O12" s="261"/>
      <c r="P12" s="261"/>
      <c r="Q12" s="261"/>
      <c r="R12" s="261"/>
      <c r="S12" s="262"/>
      <c r="T12" s="143">
        <f>SUM(T9:T11)</f>
        <v>0</v>
      </c>
    </row>
    <row r="13" spans="1:21" ht="15.75" thickBot="1" x14ac:dyDescent="0.2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 t="s">
        <v>80</v>
      </c>
      <c r="G13" s="22" t="s">
        <v>81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81"/>
      <c r="U13" s="82"/>
    </row>
    <row r="14" spans="1:21" ht="15.75" thickBot="1" x14ac:dyDescent="0.25">
      <c r="A14" s="17" t="s">
        <v>11</v>
      </c>
      <c r="B14" s="83" t="s">
        <v>10</v>
      </c>
      <c r="C14" s="18" t="s">
        <v>45</v>
      </c>
      <c r="D14" s="33">
        <f>R94+M106+S100-D30</f>
        <v>226575856.59999999</v>
      </c>
      <c r="E14" s="39"/>
      <c r="F14" s="36">
        <f>D14*E14/1000</f>
        <v>0</v>
      </c>
      <c r="G14" s="38">
        <f>F14</f>
        <v>0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1"/>
      <c r="U14" s="82"/>
    </row>
    <row r="15" spans="1:21" ht="15.6" customHeight="1" thickBot="1" x14ac:dyDescent="0.25">
      <c r="A15" s="11" t="s">
        <v>20</v>
      </c>
      <c r="B15" s="83" t="s">
        <v>10</v>
      </c>
      <c r="C15" s="19" t="s">
        <v>45</v>
      </c>
      <c r="D15" s="34">
        <v>2200000</v>
      </c>
      <c r="E15" s="40"/>
      <c r="F15" s="37">
        <f>D15*E15/1000</f>
        <v>0</v>
      </c>
      <c r="G15" s="133">
        <f>F15</f>
        <v>0</v>
      </c>
      <c r="I15" s="166" t="s">
        <v>71</v>
      </c>
      <c r="J15" s="167"/>
      <c r="K15" s="167"/>
      <c r="L15" s="167"/>
      <c r="M15" s="167"/>
      <c r="N15" s="167"/>
      <c r="O15" s="167"/>
      <c r="P15" s="167"/>
      <c r="Q15" s="167"/>
      <c r="R15" s="167"/>
      <c r="S15" s="168"/>
      <c r="T15" s="65"/>
    </row>
    <row r="16" spans="1:21" x14ac:dyDescent="0.2">
      <c r="A16" s="11" t="s">
        <v>12</v>
      </c>
      <c r="B16" s="13" t="s">
        <v>10</v>
      </c>
      <c r="C16" s="19" t="s">
        <v>45</v>
      </c>
      <c r="D16" s="34">
        <v>15000000</v>
      </c>
      <c r="E16" s="40"/>
      <c r="F16" s="37">
        <f t="shared" ref="F16:F31" si="0">D16*E16/1000</f>
        <v>0</v>
      </c>
      <c r="G16" s="133">
        <f t="shared" ref="G16:G31" si="1">F16</f>
        <v>0</v>
      </c>
      <c r="I16" s="284" t="s">
        <v>25</v>
      </c>
      <c r="J16" s="263" t="s">
        <v>26</v>
      </c>
      <c r="K16" s="263" t="s">
        <v>65</v>
      </c>
      <c r="L16" s="263" t="s">
        <v>27</v>
      </c>
      <c r="M16" s="263" t="s">
        <v>77</v>
      </c>
      <c r="N16" s="263" t="s">
        <v>72</v>
      </c>
      <c r="O16" s="263" t="s">
        <v>66</v>
      </c>
      <c r="P16" s="263" t="s">
        <v>73</v>
      </c>
      <c r="Q16" s="263" t="s">
        <v>74</v>
      </c>
      <c r="R16" s="265" t="s">
        <v>75</v>
      </c>
      <c r="S16" s="257" t="s">
        <v>37</v>
      </c>
      <c r="T16" s="67"/>
    </row>
    <row r="17" spans="1:20" x14ac:dyDescent="0.2">
      <c r="A17" s="268" t="s">
        <v>13</v>
      </c>
      <c r="B17" s="270">
        <v>1000</v>
      </c>
      <c r="C17" s="272" t="s">
        <v>45</v>
      </c>
      <c r="D17" s="274">
        <v>1000000</v>
      </c>
      <c r="E17" s="276"/>
      <c r="F17" s="292">
        <f t="shared" si="0"/>
        <v>0</v>
      </c>
      <c r="G17" s="266">
        <f t="shared" si="1"/>
        <v>0</v>
      </c>
      <c r="I17" s="284"/>
      <c r="J17" s="263"/>
      <c r="K17" s="263"/>
      <c r="L17" s="263"/>
      <c r="M17" s="263"/>
      <c r="N17" s="263"/>
      <c r="O17" s="263"/>
      <c r="P17" s="263"/>
      <c r="Q17" s="263"/>
      <c r="R17" s="263"/>
      <c r="S17" s="258"/>
      <c r="T17" s="67"/>
    </row>
    <row r="18" spans="1:20" x14ac:dyDescent="0.2">
      <c r="A18" s="269"/>
      <c r="B18" s="271"/>
      <c r="C18" s="273"/>
      <c r="D18" s="275"/>
      <c r="E18" s="277"/>
      <c r="F18" s="293"/>
      <c r="G18" s="267"/>
      <c r="I18" s="285"/>
      <c r="J18" s="264"/>
      <c r="K18" s="264"/>
      <c r="L18" s="264"/>
      <c r="M18" s="264"/>
      <c r="N18" s="264"/>
      <c r="O18" s="264"/>
      <c r="P18" s="264"/>
      <c r="Q18" s="264"/>
      <c r="R18" s="264"/>
      <c r="S18" s="259"/>
      <c r="T18" s="67"/>
    </row>
    <row r="19" spans="1:20" x14ac:dyDescent="0.2">
      <c r="A19" s="11" t="s">
        <v>32</v>
      </c>
      <c r="B19" s="13">
        <v>1000</v>
      </c>
      <c r="C19" s="19" t="s">
        <v>45</v>
      </c>
      <c r="D19" s="34">
        <v>2200000</v>
      </c>
      <c r="E19" s="40"/>
      <c r="F19" s="37">
        <f t="shared" si="0"/>
        <v>0</v>
      </c>
      <c r="G19" s="133">
        <f t="shared" si="1"/>
        <v>0</v>
      </c>
      <c r="I19" s="75">
        <v>1</v>
      </c>
      <c r="J19" s="76">
        <v>2</v>
      </c>
      <c r="K19" s="76">
        <v>3</v>
      </c>
      <c r="L19" s="76">
        <v>4</v>
      </c>
      <c r="M19" s="76">
        <v>5</v>
      </c>
      <c r="N19" s="76">
        <v>6</v>
      </c>
      <c r="O19" s="76">
        <v>7</v>
      </c>
      <c r="P19" s="76">
        <v>8</v>
      </c>
      <c r="Q19" s="76">
        <v>9</v>
      </c>
      <c r="R19" s="76">
        <v>10</v>
      </c>
      <c r="S19" s="77" t="s">
        <v>79</v>
      </c>
      <c r="T19" s="68"/>
    </row>
    <row r="20" spans="1:20" x14ac:dyDescent="0.2">
      <c r="A20" s="11" t="s">
        <v>47</v>
      </c>
      <c r="B20" s="13" t="s">
        <v>10</v>
      </c>
      <c r="C20" s="19" t="s">
        <v>45</v>
      </c>
      <c r="D20" s="34">
        <v>1000000</v>
      </c>
      <c r="E20" s="40"/>
      <c r="F20" s="37">
        <f t="shared" si="0"/>
        <v>0</v>
      </c>
      <c r="G20" s="133">
        <f t="shared" si="1"/>
        <v>0</v>
      </c>
      <c r="I20" s="69" t="s">
        <v>197</v>
      </c>
      <c r="J20" s="70" t="s">
        <v>198</v>
      </c>
      <c r="K20" s="70" t="s">
        <v>199</v>
      </c>
      <c r="L20" s="70">
        <v>85</v>
      </c>
      <c r="M20" s="70">
        <v>5</v>
      </c>
      <c r="N20" s="71">
        <v>0.5</v>
      </c>
      <c r="O20" s="70" t="s">
        <v>200</v>
      </c>
      <c r="P20" s="74">
        <v>160000</v>
      </c>
      <c r="Q20" s="79"/>
      <c r="R20" s="72"/>
      <c r="S20" s="73">
        <f>Q20+R20</f>
        <v>0</v>
      </c>
      <c r="T20" s="68"/>
    </row>
    <row r="21" spans="1:20" x14ac:dyDescent="0.2">
      <c r="A21" s="16" t="s">
        <v>33</v>
      </c>
      <c r="B21" s="13" t="s">
        <v>10</v>
      </c>
      <c r="C21" s="131" t="s">
        <v>45</v>
      </c>
      <c r="D21" s="34">
        <v>150000</v>
      </c>
      <c r="E21" s="40"/>
      <c r="F21" s="132">
        <f t="shared" si="0"/>
        <v>0</v>
      </c>
      <c r="G21" s="133">
        <f t="shared" si="1"/>
        <v>0</v>
      </c>
      <c r="I21" s="69" t="s">
        <v>147</v>
      </c>
      <c r="J21" s="70" t="s">
        <v>195</v>
      </c>
      <c r="K21" s="70" t="s">
        <v>93</v>
      </c>
      <c r="L21" s="70">
        <v>44</v>
      </c>
      <c r="M21" s="70">
        <v>4</v>
      </c>
      <c r="N21" s="71">
        <v>0.5</v>
      </c>
      <c r="O21" s="70" t="s">
        <v>148</v>
      </c>
      <c r="P21" s="74">
        <v>73496.56</v>
      </c>
      <c r="Q21" s="79"/>
      <c r="R21" s="72"/>
      <c r="S21" s="73">
        <f>Q21+R21</f>
        <v>0</v>
      </c>
      <c r="T21" s="68"/>
    </row>
    <row r="22" spans="1:20" ht="15.75" thickBot="1" x14ac:dyDescent="0.25">
      <c r="A22" s="16" t="s">
        <v>34</v>
      </c>
      <c r="B22" s="13" t="s">
        <v>10</v>
      </c>
      <c r="C22" s="131" t="s">
        <v>45</v>
      </c>
      <c r="D22" s="34">
        <v>150000</v>
      </c>
      <c r="E22" s="40"/>
      <c r="F22" s="132">
        <f t="shared" si="0"/>
        <v>0</v>
      </c>
      <c r="G22" s="133">
        <f t="shared" si="1"/>
        <v>0</v>
      </c>
      <c r="I22" s="69" t="s">
        <v>149</v>
      </c>
      <c r="J22" s="70" t="s">
        <v>150</v>
      </c>
      <c r="K22" s="70" t="s">
        <v>91</v>
      </c>
      <c r="L22" s="70">
        <v>55</v>
      </c>
      <c r="M22" s="70">
        <v>4</v>
      </c>
      <c r="N22" s="71">
        <v>0.5</v>
      </c>
      <c r="O22" s="70" t="s">
        <v>196</v>
      </c>
      <c r="P22" s="74">
        <v>73346</v>
      </c>
      <c r="Q22" s="79"/>
      <c r="R22" s="72"/>
      <c r="S22" s="73">
        <f>Q22+R22</f>
        <v>0</v>
      </c>
      <c r="T22" s="68"/>
    </row>
    <row r="23" spans="1:20" ht="15.75" thickBot="1" x14ac:dyDescent="0.25">
      <c r="A23" s="11" t="s">
        <v>9</v>
      </c>
      <c r="B23" s="13" t="s">
        <v>10</v>
      </c>
      <c r="C23" s="19" t="s">
        <v>45</v>
      </c>
      <c r="D23" s="34">
        <v>2000000</v>
      </c>
      <c r="E23" s="40"/>
      <c r="F23" s="37">
        <f t="shared" si="0"/>
        <v>0</v>
      </c>
      <c r="G23" s="133">
        <f t="shared" si="1"/>
        <v>0</v>
      </c>
      <c r="I23" s="260" t="s">
        <v>92</v>
      </c>
      <c r="J23" s="261"/>
      <c r="K23" s="261"/>
      <c r="L23" s="261"/>
      <c r="M23" s="261"/>
      <c r="N23" s="261"/>
      <c r="O23" s="261"/>
      <c r="P23" s="261"/>
      <c r="Q23" s="261"/>
      <c r="R23" s="262"/>
      <c r="S23" s="143">
        <f>SUM(S20:S22)</f>
        <v>0</v>
      </c>
    </row>
    <row r="24" spans="1:20" x14ac:dyDescent="0.2">
      <c r="A24" s="11" t="s">
        <v>184</v>
      </c>
      <c r="B24" s="13">
        <v>20000</v>
      </c>
      <c r="C24" s="131" t="s">
        <v>45</v>
      </c>
      <c r="D24" s="34">
        <v>70000000</v>
      </c>
      <c r="E24" s="40"/>
      <c r="F24" s="132">
        <f t="shared" si="0"/>
        <v>0</v>
      </c>
      <c r="G24" s="133">
        <f t="shared" si="1"/>
        <v>0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1"/>
      <c r="T24" s="82"/>
    </row>
    <row r="25" spans="1:20" x14ac:dyDescent="0.2">
      <c r="A25" s="11" t="s">
        <v>48</v>
      </c>
      <c r="B25" s="13" t="s">
        <v>10</v>
      </c>
      <c r="C25" s="19" t="s">
        <v>45</v>
      </c>
      <c r="D25" s="34">
        <v>3000000</v>
      </c>
      <c r="E25" s="40"/>
      <c r="F25" s="37">
        <f t="shared" si="0"/>
        <v>0</v>
      </c>
      <c r="G25" s="133">
        <f t="shared" si="1"/>
        <v>0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1"/>
      <c r="T25" s="82"/>
    </row>
    <row r="26" spans="1:20" x14ac:dyDescent="0.2">
      <c r="A26" s="11" t="s">
        <v>6</v>
      </c>
      <c r="B26" s="13">
        <v>2000</v>
      </c>
      <c r="C26" s="19" t="s">
        <v>45</v>
      </c>
      <c r="D26" s="34">
        <v>2200000</v>
      </c>
      <c r="E26" s="40"/>
      <c r="F26" s="37">
        <f t="shared" si="0"/>
        <v>0</v>
      </c>
      <c r="G26" s="133">
        <f t="shared" si="1"/>
        <v>0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1"/>
      <c r="T26" s="82"/>
    </row>
    <row r="27" spans="1:20" x14ac:dyDescent="0.2">
      <c r="A27" s="11" t="s">
        <v>8</v>
      </c>
      <c r="B27" s="13" t="s">
        <v>10</v>
      </c>
      <c r="C27" s="19" t="s">
        <v>45</v>
      </c>
      <c r="D27" s="34">
        <v>800000</v>
      </c>
      <c r="E27" s="40"/>
      <c r="F27" s="37">
        <f t="shared" si="0"/>
        <v>0</v>
      </c>
      <c r="G27" s="133">
        <f t="shared" si="1"/>
        <v>0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1"/>
      <c r="T27" s="82"/>
    </row>
    <row r="28" spans="1:20" x14ac:dyDescent="0.2">
      <c r="A28" s="11" t="s">
        <v>50</v>
      </c>
      <c r="B28" s="13" t="s">
        <v>10</v>
      </c>
      <c r="C28" s="19" t="s">
        <v>45</v>
      </c>
      <c r="D28" s="34">
        <v>2200000</v>
      </c>
      <c r="E28" s="40"/>
      <c r="F28" s="37">
        <f t="shared" si="0"/>
        <v>0</v>
      </c>
      <c r="G28" s="133">
        <f t="shared" si="1"/>
        <v>0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1"/>
      <c r="T28" s="82"/>
    </row>
    <row r="29" spans="1:20" x14ac:dyDescent="0.2">
      <c r="A29" s="11" t="s">
        <v>7</v>
      </c>
      <c r="B29" s="13" t="s">
        <v>10</v>
      </c>
      <c r="C29" s="19" t="s">
        <v>45</v>
      </c>
      <c r="D29" s="34">
        <v>1600000</v>
      </c>
      <c r="E29" s="40"/>
      <c r="F29" s="37">
        <f t="shared" si="0"/>
        <v>0</v>
      </c>
      <c r="G29" s="133">
        <f t="shared" si="1"/>
        <v>0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1"/>
      <c r="T29" s="82"/>
    </row>
    <row r="30" spans="1:20" x14ac:dyDescent="0.2">
      <c r="A30" s="11" t="s">
        <v>14</v>
      </c>
      <c r="B30" s="13" t="s">
        <v>10</v>
      </c>
      <c r="C30" s="19" t="s">
        <v>45</v>
      </c>
      <c r="D30" s="34">
        <f>M99</f>
        <v>623411.78</v>
      </c>
      <c r="E30" s="40"/>
      <c r="F30" s="37">
        <f t="shared" si="0"/>
        <v>0</v>
      </c>
      <c r="G30" s="133">
        <f t="shared" si="1"/>
        <v>0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1"/>
      <c r="T30" s="82"/>
    </row>
    <row r="31" spans="1:20" ht="15.75" thickBot="1" x14ac:dyDescent="0.25">
      <c r="A31" s="14" t="s">
        <v>15</v>
      </c>
      <c r="B31" s="15">
        <v>1500</v>
      </c>
      <c r="C31" s="19" t="s">
        <v>45</v>
      </c>
      <c r="D31" s="35">
        <v>1000000</v>
      </c>
      <c r="E31" s="41"/>
      <c r="F31" s="37">
        <f t="shared" si="0"/>
        <v>0</v>
      </c>
      <c r="G31" s="133">
        <f t="shared" si="1"/>
        <v>0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1"/>
      <c r="T31" s="82"/>
    </row>
    <row r="32" spans="1:20" ht="15.75" thickBot="1" x14ac:dyDescent="0.25">
      <c r="A32" s="30"/>
      <c r="B32" s="28"/>
      <c r="C32" s="203" t="s">
        <v>92</v>
      </c>
      <c r="D32" s="204"/>
      <c r="E32" s="204"/>
      <c r="F32" s="205"/>
      <c r="G32" s="42">
        <f>SUM(G14:G31)</f>
        <v>0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1"/>
      <c r="T32" s="82"/>
    </row>
    <row r="33" spans="1:20" x14ac:dyDescent="0.2">
      <c r="A33" s="8"/>
      <c r="B33" s="29"/>
      <c r="C33" s="87"/>
      <c r="D33" s="87"/>
      <c r="E33" s="87"/>
      <c r="F33" s="87"/>
      <c r="G33" s="94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1"/>
      <c r="T33" s="82"/>
    </row>
    <row r="34" spans="1:20" x14ac:dyDescent="0.2">
      <c r="A34" s="8"/>
      <c r="B34" s="29"/>
      <c r="C34" s="87"/>
      <c r="D34" s="87"/>
      <c r="E34" s="87"/>
      <c r="F34" s="87"/>
      <c r="G34" s="94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1"/>
      <c r="T34" s="82"/>
    </row>
    <row r="35" spans="1:20" x14ac:dyDescent="0.2">
      <c r="A35" s="8"/>
      <c r="B35" s="29"/>
      <c r="C35" s="87"/>
      <c r="D35" s="87"/>
      <c r="E35" s="87"/>
      <c r="F35" s="87"/>
      <c r="G35" s="94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1"/>
      <c r="T35" s="82"/>
    </row>
    <row r="36" spans="1:20" x14ac:dyDescent="0.2">
      <c r="A36" s="8"/>
      <c r="B36" s="29"/>
      <c r="C36" s="87"/>
      <c r="D36" s="87"/>
      <c r="E36" s="87"/>
      <c r="F36" s="87"/>
      <c r="G36" s="94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1"/>
      <c r="T36" s="82"/>
    </row>
    <row r="37" spans="1:20" x14ac:dyDescent="0.2">
      <c r="A37" s="8"/>
      <c r="B37" s="29"/>
      <c r="C37" s="87"/>
      <c r="D37" s="87"/>
      <c r="E37" s="87"/>
      <c r="F37" s="87"/>
      <c r="G37" s="94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1"/>
      <c r="T37" s="82"/>
    </row>
    <row r="38" spans="1:20" x14ac:dyDescent="0.2">
      <c r="A38" s="8"/>
      <c r="B38" s="29"/>
      <c r="C38" s="87"/>
      <c r="D38" s="87"/>
      <c r="E38" s="87"/>
      <c r="F38" s="87"/>
      <c r="G38" s="94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1"/>
      <c r="T38" s="82"/>
    </row>
    <row r="39" spans="1:20" x14ac:dyDescent="0.2">
      <c r="A39" s="241" t="s">
        <v>30</v>
      </c>
      <c r="B39" s="241"/>
      <c r="C39" s="241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1"/>
      <c r="T39" s="82"/>
    </row>
    <row r="40" spans="1:20" ht="15.75" thickBot="1" x14ac:dyDescent="0.25"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1"/>
      <c r="T40" s="82"/>
    </row>
    <row r="41" spans="1:20" x14ac:dyDescent="0.2">
      <c r="A41" s="213" t="s">
        <v>39</v>
      </c>
      <c r="B41" s="219" t="s">
        <v>18</v>
      </c>
      <c r="C41" s="219" t="s">
        <v>61</v>
      </c>
      <c r="D41" s="242" t="s">
        <v>62</v>
      </c>
      <c r="E41" s="222" t="s">
        <v>38</v>
      </c>
      <c r="F41" s="245" t="s">
        <v>37</v>
      </c>
      <c r="G41" s="294"/>
      <c r="I41" s="6" t="s">
        <v>84</v>
      </c>
      <c r="J41" s="87"/>
      <c r="K41" s="87"/>
      <c r="L41" s="87"/>
      <c r="M41" s="87"/>
      <c r="N41" s="87"/>
      <c r="O41" s="87"/>
      <c r="P41" s="87"/>
      <c r="Q41" s="87"/>
      <c r="R41" s="87"/>
      <c r="S41" s="81"/>
      <c r="T41" s="82"/>
    </row>
    <row r="42" spans="1:20" ht="15.75" thickBot="1" x14ac:dyDescent="0.25">
      <c r="A42" s="214"/>
      <c r="B42" s="220"/>
      <c r="C42" s="220"/>
      <c r="D42" s="243"/>
      <c r="E42" s="223"/>
      <c r="F42" s="246"/>
      <c r="G42" s="294"/>
    </row>
    <row r="43" spans="1:20" ht="15" customHeight="1" thickBot="1" x14ac:dyDescent="0.25">
      <c r="A43" s="215"/>
      <c r="B43" s="221"/>
      <c r="C43" s="221"/>
      <c r="D43" s="244"/>
      <c r="E43" s="224"/>
      <c r="F43" s="247"/>
      <c r="G43" s="294"/>
      <c r="I43" s="64"/>
      <c r="J43" s="64"/>
      <c r="K43" s="295" t="s">
        <v>129</v>
      </c>
      <c r="L43" s="296"/>
      <c r="M43" s="296"/>
      <c r="N43" s="296"/>
      <c r="O43" s="296"/>
      <c r="P43" s="296"/>
      <c r="Q43" s="296"/>
      <c r="R43" s="297"/>
    </row>
    <row r="44" spans="1:20" ht="15.75" thickBot="1" x14ac:dyDescent="0.25">
      <c r="A44" s="21">
        <v>1</v>
      </c>
      <c r="B44" s="20">
        <v>2</v>
      </c>
      <c r="C44" s="21">
        <v>3</v>
      </c>
      <c r="D44" s="22">
        <v>4</v>
      </c>
      <c r="E44" s="22">
        <v>5</v>
      </c>
      <c r="F44" s="134" t="s">
        <v>82</v>
      </c>
      <c r="G44" s="138"/>
      <c r="I44" s="248"/>
      <c r="J44" s="249"/>
      <c r="K44" s="254" t="s">
        <v>53</v>
      </c>
      <c r="L44" s="231" t="s">
        <v>54</v>
      </c>
      <c r="M44" s="231"/>
      <c r="N44" s="231" t="s">
        <v>55</v>
      </c>
      <c r="O44" s="231"/>
      <c r="P44" s="231" t="s">
        <v>83</v>
      </c>
      <c r="Q44" s="231" t="s">
        <v>56</v>
      </c>
      <c r="R44" s="239" t="s">
        <v>58</v>
      </c>
    </row>
    <row r="45" spans="1:20" ht="15.75" thickBot="1" x14ac:dyDescent="0.25">
      <c r="A45" s="46" t="s">
        <v>17</v>
      </c>
      <c r="B45" s="47"/>
      <c r="C45" s="47"/>
      <c r="D45" s="47"/>
      <c r="E45" s="47"/>
      <c r="F45" s="47"/>
      <c r="G45" s="139"/>
      <c r="I45" s="250"/>
      <c r="J45" s="251"/>
      <c r="K45" s="255"/>
      <c r="L45" s="232"/>
      <c r="M45" s="232"/>
      <c r="N45" s="232"/>
      <c r="O45" s="232"/>
      <c r="P45" s="232"/>
      <c r="Q45" s="232"/>
      <c r="R45" s="240"/>
    </row>
    <row r="46" spans="1:20" x14ac:dyDescent="0.2">
      <c r="A46" s="23" t="s">
        <v>60</v>
      </c>
      <c r="B46" s="237" t="s">
        <v>21</v>
      </c>
      <c r="C46" s="45" t="s">
        <v>45</v>
      </c>
      <c r="D46" s="55">
        <v>500000</v>
      </c>
      <c r="E46" s="50"/>
      <c r="F46" s="135">
        <f>E46</f>
        <v>0</v>
      </c>
      <c r="G46" s="140"/>
      <c r="I46" s="252"/>
      <c r="J46" s="253"/>
      <c r="K46" s="256"/>
      <c r="L46" s="233"/>
      <c r="M46" s="233"/>
      <c r="N46" s="233"/>
      <c r="O46" s="233"/>
      <c r="P46" s="233"/>
      <c r="Q46" s="233"/>
      <c r="R46" s="240"/>
    </row>
    <row r="47" spans="1:20" x14ac:dyDescent="0.2">
      <c r="A47" s="85" t="s">
        <v>40</v>
      </c>
      <c r="B47" s="238"/>
      <c r="C47" s="48" t="s">
        <v>45</v>
      </c>
      <c r="D47" s="56">
        <v>50000</v>
      </c>
      <c r="E47" s="51"/>
      <c r="F47" s="136">
        <f>E47</f>
        <v>0</v>
      </c>
      <c r="G47" s="140"/>
      <c r="I47" s="126" t="s">
        <v>57</v>
      </c>
      <c r="J47" s="91"/>
      <c r="K47" s="91"/>
      <c r="L47" s="91"/>
      <c r="M47" s="91"/>
      <c r="N47" s="91"/>
      <c r="O47" s="91"/>
      <c r="P47" s="91"/>
      <c r="Q47" s="91"/>
      <c r="R47" s="92"/>
    </row>
    <row r="48" spans="1:20" x14ac:dyDescent="0.2">
      <c r="A48" s="85" t="s">
        <v>143</v>
      </c>
      <c r="B48" s="238"/>
      <c r="C48" s="48" t="s">
        <v>45</v>
      </c>
      <c r="D48" s="56">
        <v>500000</v>
      </c>
      <c r="E48" s="51"/>
      <c r="F48" s="136">
        <f>E48</f>
        <v>0</v>
      </c>
      <c r="G48" s="140"/>
      <c r="I48" s="193" t="s">
        <v>163</v>
      </c>
      <c r="J48" s="194"/>
      <c r="K48" s="169">
        <v>940</v>
      </c>
      <c r="L48" s="162" t="s">
        <v>0</v>
      </c>
      <c r="M48" s="163"/>
      <c r="N48" s="172" t="s">
        <v>124</v>
      </c>
      <c r="O48" s="173"/>
      <c r="P48" s="228" t="s">
        <v>125</v>
      </c>
      <c r="Q48" s="228" t="s">
        <v>124</v>
      </c>
      <c r="R48" s="230">
        <f>K48*7000</f>
        <v>6580000</v>
      </c>
    </row>
    <row r="49" spans="1:20" x14ac:dyDescent="0.2">
      <c r="A49" s="85" t="s">
        <v>144</v>
      </c>
      <c r="B49" s="238"/>
      <c r="C49" s="48" t="s">
        <v>45</v>
      </c>
      <c r="D49" s="56">
        <v>500000</v>
      </c>
      <c r="E49" s="51"/>
      <c r="F49" s="136">
        <f>E49</f>
        <v>0</v>
      </c>
      <c r="G49" s="140"/>
      <c r="I49" s="193"/>
      <c r="J49" s="194"/>
      <c r="K49" s="171"/>
      <c r="L49" s="164"/>
      <c r="M49" s="165"/>
      <c r="N49" s="174"/>
      <c r="O49" s="175"/>
      <c r="P49" s="229"/>
      <c r="Q49" s="229"/>
      <c r="R49" s="230"/>
    </row>
    <row r="50" spans="1:20" ht="15.75" thickBot="1" x14ac:dyDescent="0.25">
      <c r="A50" s="86" t="s">
        <v>145</v>
      </c>
      <c r="B50" s="238"/>
      <c r="C50" s="49" t="s">
        <v>45</v>
      </c>
      <c r="D50" s="57">
        <v>500000</v>
      </c>
      <c r="E50" s="52"/>
      <c r="F50" s="136">
        <f>E50</f>
        <v>0</v>
      </c>
      <c r="G50" s="140"/>
      <c r="I50" s="193" t="s">
        <v>164</v>
      </c>
      <c r="J50" s="194"/>
      <c r="K50" s="103">
        <v>950</v>
      </c>
      <c r="L50" s="152" t="s">
        <v>0</v>
      </c>
      <c r="M50" s="153"/>
      <c r="N50" s="150"/>
      <c r="O50" s="151"/>
      <c r="P50" s="105"/>
      <c r="Q50" s="105"/>
      <c r="R50" s="127">
        <f>K50*4000</f>
        <v>3800000</v>
      </c>
    </row>
    <row r="51" spans="1:20" ht="15.75" thickBot="1" x14ac:dyDescent="0.25">
      <c r="A51" s="203" t="s">
        <v>92</v>
      </c>
      <c r="B51" s="204"/>
      <c r="C51" s="204"/>
      <c r="D51" s="204"/>
      <c r="E51" s="205"/>
      <c r="F51" s="137">
        <f>SUM(F46:F50)</f>
        <v>0</v>
      </c>
      <c r="G51" s="141"/>
      <c r="I51" s="193" t="s">
        <v>105</v>
      </c>
      <c r="J51" s="194"/>
      <c r="K51" s="103">
        <v>255</v>
      </c>
      <c r="L51" s="152" t="s">
        <v>0</v>
      </c>
      <c r="M51" s="153"/>
      <c r="N51" s="150"/>
      <c r="O51" s="151"/>
      <c r="P51" s="105"/>
      <c r="Q51" s="105"/>
      <c r="R51" s="127">
        <f>K51*8850</f>
        <v>2256750</v>
      </c>
    </row>
    <row r="52" spans="1:20" x14ac:dyDescent="0.2">
      <c r="A52" s="27"/>
      <c r="B52" s="27"/>
      <c r="C52" s="31"/>
      <c r="D52" s="10"/>
      <c r="E52" s="10"/>
      <c r="F52" s="10"/>
      <c r="G52" s="10"/>
      <c r="I52" s="193" t="s">
        <v>106</v>
      </c>
      <c r="J52" s="194"/>
      <c r="K52" s="103">
        <v>70</v>
      </c>
      <c r="L52" s="152" t="s">
        <v>0</v>
      </c>
      <c r="M52" s="153"/>
      <c r="N52" s="150"/>
      <c r="O52" s="151"/>
      <c r="P52" s="105"/>
      <c r="Q52" s="105"/>
      <c r="R52" s="127">
        <f>K52*4000</f>
        <v>280000</v>
      </c>
    </row>
    <row r="53" spans="1:20" ht="15.75" thickBot="1" x14ac:dyDescent="0.25">
      <c r="A53" s="27"/>
      <c r="B53" s="27"/>
      <c r="C53" s="31"/>
      <c r="D53" s="10"/>
      <c r="E53" s="10"/>
      <c r="F53" s="10"/>
      <c r="G53" s="10"/>
      <c r="I53" s="193" t="s">
        <v>107</v>
      </c>
      <c r="J53" s="194"/>
      <c r="K53" s="103">
        <v>92.5</v>
      </c>
      <c r="L53" s="152" t="s">
        <v>0</v>
      </c>
      <c r="M53" s="153"/>
      <c r="N53" s="150"/>
      <c r="O53" s="151"/>
      <c r="P53" s="105"/>
      <c r="Q53" s="105"/>
      <c r="R53" s="127">
        <f>K53*4000</f>
        <v>370000</v>
      </c>
    </row>
    <row r="54" spans="1:20" ht="15" customHeight="1" x14ac:dyDescent="0.2">
      <c r="A54" s="209" t="s">
        <v>187</v>
      </c>
      <c r="B54" s="210"/>
      <c r="C54" s="210"/>
      <c r="D54" s="210"/>
      <c r="E54" s="210"/>
      <c r="F54" s="210"/>
      <c r="G54" s="211"/>
      <c r="I54" s="193" t="s">
        <v>108</v>
      </c>
      <c r="J54" s="194"/>
      <c r="K54" s="103">
        <v>444</v>
      </c>
      <c r="L54" s="152" t="s">
        <v>0</v>
      </c>
      <c r="M54" s="153"/>
      <c r="N54" s="150"/>
      <c r="O54" s="151"/>
      <c r="P54" s="105"/>
      <c r="Q54" s="105"/>
      <c r="R54" s="127">
        <f>K54*7000</f>
        <v>3108000</v>
      </c>
    </row>
    <row r="55" spans="1:20" x14ac:dyDescent="0.2">
      <c r="A55" s="234" t="s">
        <v>185</v>
      </c>
      <c r="B55" s="235"/>
      <c r="C55" s="235"/>
      <c r="D55" s="235"/>
      <c r="E55" s="235"/>
      <c r="F55" s="235"/>
      <c r="G55" s="236"/>
      <c r="I55" s="193" t="s">
        <v>109</v>
      </c>
      <c r="J55" s="194"/>
      <c r="K55" s="103">
        <v>782.05</v>
      </c>
      <c r="L55" s="152" t="s">
        <v>0</v>
      </c>
      <c r="M55" s="153"/>
      <c r="N55" s="150"/>
      <c r="O55" s="151"/>
      <c r="P55" s="105"/>
      <c r="Q55" s="105"/>
      <c r="R55" s="127">
        <f>K55*1500</f>
        <v>1173075</v>
      </c>
    </row>
    <row r="56" spans="1:20" ht="15.75" thickBot="1" x14ac:dyDescent="0.25">
      <c r="A56" s="225" t="s">
        <v>186</v>
      </c>
      <c r="B56" s="226"/>
      <c r="C56" s="226"/>
      <c r="D56" s="226"/>
      <c r="E56" s="226"/>
      <c r="F56" s="226"/>
      <c r="G56" s="227"/>
      <c r="I56" s="300" t="s">
        <v>167</v>
      </c>
      <c r="J56" s="301"/>
      <c r="K56" s="169">
        <v>782.05</v>
      </c>
      <c r="L56" s="162" t="s">
        <v>122</v>
      </c>
      <c r="M56" s="163"/>
      <c r="N56" s="172"/>
      <c r="O56" s="173"/>
      <c r="P56" s="228"/>
      <c r="Q56" s="228"/>
      <c r="R56" s="304">
        <f>K56*3850</f>
        <v>3010892.5</v>
      </c>
      <c r="S56" s="60"/>
    </row>
    <row r="57" spans="1:20" x14ac:dyDescent="0.2">
      <c r="A57" s="289" t="s">
        <v>99</v>
      </c>
      <c r="B57" s="289"/>
      <c r="C57" s="289"/>
      <c r="D57" s="289"/>
      <c r="E57" s="289"/>
      <c r="F57" s="289"/>
      <c r="I57" s="302"/>
      <c r="J57" s="303"/>
      <c r="K57" s="171"/>
      <c r="L57" s="164"/>
      <c r="M57" s="165"/>
      <c r="N57" s="174"/>
      <c r="O57" s="175"/>
      <c r="P57" s="229"/>
      <c r="Q57" s="229"/>
      <c r="R57" s="305"/>
    </row>
    <row r="58" spans="1:20" x14ac:dyDescent="0.2">
      <c r="I58" s="193" t="s">
        <v>110</v>
      </c>
      <c r="J58" s="194"/>
      <c r="K58" s="103">
        <v>1380</v>
      </c>
      <c r="L58" s="152" t="s">
        <v>0</v>
      </c>
      <c r="M58" s="153"/>
      <c r="N58" s="150"/>
      <c r="O58" s="151"/>
      <c r="P58" s="105"/>
      <c r="Q58" s="105"/>
      <c r="R58" s="127">
        <f>K58*8800</f>
        <v>12144000</v>
      </c>
      <c r="T58" s="60"/>
    </row>
    <row r="59" spans="1:20" ht="15" customHeight="1" x14ac:dyDescent="0.2">
      <c r="A59" s="212" t="s">
        <v>41</v>
      </c>
      <c r="B59" s="212"/>
      <c r="C59" s="212"/>
      <c r="D59" s="212"/>
      <c r="E59" s="212"/>
      <c r="F59" s="212"/>
      <c r="G59" s="212"/>
      <c r="I59" s="193" t="s">
        <v>111</v>
      </c>
      <c r="J59" s="194"/>
      <c r="K59" s="103">
        <v>561</v>
      </c>
      <c r="L59" s="152" t="s">
        <v>0</v>
      </c>
      <c r="M59" s="153"/>
      <c r="N59" s="150"/>
      <c r="O59" s="151"/>
      <c r="P59" s="105"/>
      <c r="Q59" s="105"/>
      <c r="R59" s="127">
        <f>K59*7100</f>
        <v>3983100</v>
      </c>
    </row>
    <row r="60" spans="1:20" ht="15.75" customHeight="1" thickBot="1" x14ac:dyDescent="0.25">
      <c r="I60" s="193" t="s">
        <v>112</v>
      </c>
      <c r="J60" s="194"/>
      <c r="K60" s="103">
        <v>100</v>
      </c>
      <c r="L60" s="152" t="s">
        <v>0</v>
      </c>
      <c r="M60" s="153"/>
      <c r="N60" s="150"/>
      <c r="O60" s="151"/>
      <c r="P60" s="105"/>
      <c r="Q60" s="105"/>
      <c r="R60" s="127">
        <f>K60*7100</f>
        <v>710000</v>
      </c>
    </row>
    <row r="61" spans="1:20" ht="15.75" customHeight="1" x14ac:dyDescent="0.2">
      <c r="A61" s="213" t="s">
        <v>42</v>
      </c>
      <c r="B61" s="216" t="s">
        <v>100</v>
      </c>
      <c r="C61" s="219" t="s">
        <v>89</v>
      </c>
      <c r="D61" s="222" t="s">
        <v>36</v>
      </c>
      <c r="E61" s="222" t="s">
        <v>35</v>
      </c>
      <c r="F61" s="222" t="s">
        <v>38</v>
      </c>
      <c r="G61" s="222" t="s">
        <v>37</v>
      </c>
      <c r="I61" s="193" t="s">
        <v>113</v>
      </c>
      <c r="J61" s="194"/>
      <c r="K61" s="103"/>
      <c r="L61" s="152"/>
      <c r="M61" s="153"/>
      <c r="N61" s="150"/>
      <c r="O61" s="151"/>
      <c r="P61" s="105"/>
      <c r="Q61" s="105"/>
      <c r="R61" s="127">
        <v>4550000</v>
      </c>
    </row>
    <row r="62" spans="1:20" x14ac:dyDescent="0.2">
      <c r="A62" s="214"/>
      <c r="B62" s="217"/>
      <c r="C62" s="220"/>
      <c r="D62" s="223"/>
      <c r="E62" s="223"/>
      <c r="F62" s="223"/>
      <c r="G62" s="223"/>
      <c r="I62" s="193" t="s">
        <v>114</v>
      </c>
      <c r="J62" s="194"/>
      <c r="K62" s="103"/>
      <c r="L62" s="152"/>
      <c r="M62" s="153"/>
      <c r="N62" s="150"/>
      <c r="O62" s="151"/>
      <c r="P62" s="106"/>
      <c r="Q62" s="106"/>
      <c r="R62" s="128">
        <v>195000</v>
      </c>
    </row>
    <row r="63" spans="1:20" ht="15.75" thickBot="1" x14ac:dyDescent="0.25">
      <c r="A63" s="215"/>
      <c r="B63" s="218"/>
      <c r="C63" s="221"/>
      <c r="D63" s="224"/>
      <c r="E63" s="224"/>
      <c r="F63" s="224"/>
      <c r="G63" s="224"/>
      <c r="I63" s="300" t="s">
        <v>165</v>
      </c>
      <c r="J63" s="301"/>
      <c r="K63" s="169">
        <v>204</v>
      </c>
      <c r="L63" s="162" t="s">
        <v>0</v>
      </c>
      <c r="M63" s="163"/>
      <c r="N63" s="172"/>
      <c r="O63" s="173"/>
      <c r="P63" s="228"/>
      <c r="Q63" s="228"/>
      <c r="R63" s="304">
        <v>688500</v>
      </c>
    </row>
    <row r="64" spans="1:20" ht="15.75" thickBot="1" x14ac:dyDescent="0.25">
      <c r="A64" s="21">
        <v>1</v>
      </c>
      <c r="B64" s="20">
        <v>2</v>
      </c>
      <c r="C64" s="21">
        <v>3</v>
      </c>
      <c r="D64" s="22">
        <v>4</v>
      </c>
      <c r="E64" s="22">
        <v>5</v>
      </c>
      <c r="F64" s="22">
        <v>6</v>
      </c>
      <c r="G64" s="22" t="s">
        <v>81</v>
      </c>
      <c r="I64" s="302"/>
      <c r="J64" s="303"/>
      <c r="K64" s="171"/>
      <c r="L64" s="164"/>
      <c r="M64" s="165"/>
      <c r="N64" s="174"/>
      <c r="O64" s="175"/>
      <c r="P64" s="229"/>
      <c r="Q64" s="229"/>
      <c r="R64" s="305"/>
    </row>
    <row r="65" spans="1:23" ht="15" customHeight="1" x14ac:dyDescent="0.2">
      <c r="A65" s="2" t="s">
        <v>2</v>
      </c>
      <c r="B65" s="3">
        <v>80000</v>
      </c>
      <c r="C65" s="206" t="s">
        <v>90</v>
      </c>
      <c r="D65" s="24" t="s">
        <v>43</v>
      </c>
      <c r="E65" s="18">
        <v>30</v>
      </c>
      <c r="F65" s="50"/>
      <c r="G65" s="54">
        <f t="shared" ref="G65:G70" si="2">F65</f>
        <v>0</v>
      </c>
      <c r="I65" s="193" t="s">
        <v>169</v>
      </c>
      <c r="J65" s="194"/>
      <c r="K65" s="103">
        <v>152.58000000000001</v>
      </c>
      <c r="L65" s="152" t="s">
        <v>0</v>
      </c>
      <c r="M65" s="153"/>
      <c r="N65" s="150"/>
      <c r="O65" s="151"/>
      <c r="P65" s="105"/>
      <c r="Q65" s="105"/>
      <c r="R65" s="127">
        <v>3000000</v>
      </c>
    </row>
    <row r="66" spans="1:23" ht="15" customHeight="1" x14ac:dyDescent="0.2">
      <c r="A66" s="4" t="s">
        <v>3</v>
      </c>
      <c r="B66" s="3">
        <v>40000</v>
      </c>
      <c r="C66" s="207"/>
      <c r="D66" s="25" t="s">
        <v>43</v>
      </c>
      <c r="E66" s="84">
        <v>30</v>
      </c>
      <c r="F66" s="52"/>
      <c r="G66" s="59">
        <f t="shared" si="2"/>
        <v>0</v>
      </c>
      <c r="I66" s="193" t="s">
        <v>166</v>
      </c>
      <c r="J66" s="194"/>
      <c r="K66" s="169">
        <v>293</v>
      </c>
      <c r="L66" s="162" t="s">
        <v>0</v>
      </c>
      <c r="M66" s="163"/>
      <c r="N66" s="172"/>
      <c r="O66" s="173"/>
      <c r="P66" s="228"/>
      <c r="Q66" s="228"/>
      <c r="R66" s="299">
        <f>K66*4500</f>
        <v>1318500</v>
      </c>
    </row>
    <row r="67" spans="1:23" x14ac:dyDescent="0.2">
      <c r="A67" s="4" t="s">
        <v>4</v>
      </c>
      <c r="B67" s="3">
        <v>160000</v>
      </c>
      <c r="C67" s="207"/>
      <c r="D67" s="25" t="s">
        <v>43</v>
      </c>
      <c r="E67" s="84">
        <v>30</v>
      </c>
      <c r="F67" s="52"/>
      <c r="G67" s="59">
        <f t="shared" si="2"/>
        <v>0</v>
      </c>
      <c r="I67" s="193"/>
      <c r="J67" s="194"/>
      <c r="K67" s="171"/>
      <c r="L67" s="164"/>
      <c r="M67" s="165"/>
      <c r="N67" s="174"/>
      <c r="O67" s="175"/>
      <c r="P67" s="229"/>
      <c r="Q67" s="229"/>
      <c r="R67" s="299"/>
    </row>
    <row r="68" spans="1:23" x14ac:dyDescent="0.2">
      <c r="A68" s="4" t="s">
        <v>86</v>
      </c>
      <c r="B68" s="3">
        <v>150</v>
      </c>
      <c r="C68" s="207"/>
      <c r="D68" s="25" t="s">
        <v>43</v>
      </c>
      <c r="E68" s="84">
        <v>30</v>
      </c>
      <c r="F68" s="52"/>
      <c r="G68" s="59">
        <f t="shared" si="2"/>
        <v>0</v>
      </c>
      <c r="I68" s="193" t="s">
        <v>115</v>
      </c>
      <c r="J68" s="194"/>
      <c r="K68" s="169"/>
      <c r="L68" s="162"/>
      <c r="M68" s="163"/>
      <c r="N68" s="172"/>
      <c r="O68" s="173"/>
      <c r="P68" s="228"/>
      <c r="Q68" s="228"/>
      <c r="R68" s="299">
        <v>2740000</v>
      </c>
    </row>
    <row r="69" spans="1:23" x14ac:dyDescent="0.2">
      <c r="A69" s="4" t="s">
        <v>87</v>
      </c>
      <c r="B69" s="3">
        <v>100</v>
      </c>
      <c r="C69" s="207"/>
      <c r="D69" s="25" t="s">
        <v>43</v>
      </c>
      <c r="E69" s="84">
        <v>30</v>
      </c>
      <c r="F69" s="52"/>
      <c r="G69" s="59">
        <f t="shared" si="2"/>
        <v>0</v>
      </c>
      <c r="I69" s="193"/>
      <c r="J69" s="194"/>
      <c r="K69" s="170"/>
      <c r="L69" s="178"/>
      <c r="M69" s="179"/>
      <c r="N69" s="176"/>
      <c r="O69" s="177"/>
      <c r="P69" s="298"/>
      <c r="Q69" s="298"/>
      <c r="R69" s="299"/>
    </row>
    <row r="70" spans="1:23" ht="15.75" customHeight="1" thickBot="1" x14ac:dyDescent="0.25">
      <c r="A70" s="4" t="s">
        <v>88</v>
      </c>
      <c r="B70" s="3">
        <v>10000</v>
      </c>
      <c r="C70" s="208"/>
      <c r="D70" s="25" t="s">
        <v>43</v>
      </c>
      <c r="E70" s="84">
        <v>30</v>
      </c>
      <c r="F70" s="52"/>
      <c r="G70" s="144">
        <f t="shared" si="2"/>
        <v>0</v>
      </c>
      <c r="I70" s="193"/>
      <c r="J70" s="194"/>
      <c r="K70" s="171"/>
      <c r="L70" s="164"/>
      <c r="M70" s="165"/>
      <c r="N70" s="174"/>
      <c r="O70" s="175"/>
      <c r="P70" s="229"/>
      <c r="Q70" s="229"/>
      <c r="R70" s="299"/>
    </row>
    <row r="71" spans="1:23" ht="15" customHeight="1" thickBot="1" x14ac:dyDescent="0.25">
      <c r="A71" s="203" t="s">
        <v>92</v>
      </c>
      <c r="B71" s="204"/>
      <c r="C71" s="204"/>
      <c r="D71" s="204"/>
      <c r="E71" s="204"/>
      <c r="F71" s="205"/>
      <c r="G71" s="61">
        <f>SUM(G65:G70)</f>
        <v>0</v>
      </c>
      <c r="I71" s="193" t="s">
        <v>116</v>
      </c>
      <c r="J71" s="194"/>
      <c r="K71" s="103">
        <v>30</v>
      </c>
      <c r="L71" s="152" t="s">
        <v>0</v>
      </c>
      <c r="M71" s="153"/>
      <c r="N71" s="150"/>
      <c r="O71" s="151"/>
      <c r="P71" s="105"/>
      <c r="Q71" s="105"/>
      <c r="R71" s="127">
        <f>K71*5600</f>
        <v>168000</v>
      </c>
    </row>
    <row r="72" spans="1:23" ht="15" customHeight="1" x14ac:dyDescent="0.2">
      <c r="A72" s="87"/>
      <c r="B72" s="87"/>
      <c r="C72" s="87"/>
      <c r="D72" s="87"/>
      <c r="E72" s="87"/>
      <c r="F72" s="87"/>
      <c r="G72" s="148"/>
      <c r="I72" s="300" t="s">
        <v>168</v>
      </c>
      <c r="J72" s="301"/>
      <c r="K72" s="169">
        <v>3260</v>
      </c>
      <c r="L72" s="156" t="s">
        <v>0</v>
      </c>
      <c r="M72" s="157"/>
      <c r="N72" s="172" t="s">
        <v>124</v>
      </c>
      <c r="O72" s="173"/>
      <c r="P72" s="228" t="s">
        <v>125</v>
      </c>
      <c r="Q72" s="228" t="s">
        <v>124</v>
      </c>
      <c r="R72" s="304">
        <f>K72*8500</f>
        <v>27710000</v>
      </c>
    </row>
    <row r="73" spans="1:23" x14ac:dyDescent="0.2">
      <c r="I73" s="302"/>
      <c r="J73" s="303"/>
      <c r="K73" s="171"/>
      <c r="L73" s="160"/>
      <c r="M73" s="161"/>
      <c r="N73" s="174"/>
      <c r="O73" s="175"/>
      <c r="P73" s="229"/>
      <c r="Q73" s="229"/>
      <c r="R73" s="305"/>
    </row>
    <row r="74" spans="1:23" s="62" customFormat="1" x14ac:dyDescent="0.2">
      <c r="A74" s="63"/>
      <c r="B74" s="63"/>
      <c r="C74" s="63"/>
      <c r="D74" s="63"/>
      <c r="E74" s="63"/>
      <c r="F74" s="63"/>
      <c r="G74" s="63"/>
      <c r="I74" s="193" t="s">
        <v>180</v>
      </c>
      <c r="J74" s="194"/>
      <c r="K74" s="103"/>
      <c r="L74" s="152"/>
      <c r="M74" s="153"/>
      <c r="N74" s="150"/>
      <c r="O74" s="151"/>
      <c r="P74" s="105"/>
      <c r="Q74" s="105"/>
      <c r="R74" s="145">
        <v>1042000</v>
      </c>
      <c r="S74" s="63"/>
      <c r="T74" s="63"/>
      <c r="U74" s="63"/>
      <c r="V74" s="63"/>
      <c r="W74" s="63"/>
    </row>
    <row r="75" spans="1:23" x14ac:dyDescent="0.2">
      <c r="I75" s="193" t="s">
        <v>117</v>
      </c>
      <c r="J75" s="194"/>
      <c r="K75" s="169">
        <v>24</v>
      </c>
      <c r="L75" s="162" t="s">
        <v>0</v>
      </c>
      <c r="M75" s="163"/>
      <c r="N75" s="172"/>
      <c r="O75" s="173"/>
      <c r="P75" s="228"/>
      <c r="Q75" s="228"/>
      <c r="R75" s="299">
        <v>440000</v>
      </c>
    </row>
    <row r="76" spans="1:23" x14ac:dyDescent="0.2">
      <c r="B76" s="62"/>
      <c r="C76" s="62"/>
      <c r="D76" s="62"/>
      <c r="E76" s="62"/>
      <c r="F76" s="62"/>
      <c r="G76" s="62"/>
      <c r="I76" s="193"/>
      <c r="J76" s="194"/>
      <c r="K76" s="171"/>
      <c r="L76" s="164"/>
      <c r="M76" s="165"/>
      <c r="N76" s="174"/>
      <c r="O76" s="175"/>
      <c r="P76" s="229"/>
      <c r="Q76" s="229"/>
      <c r="R76" s="299"/>
    </row>
    <row r="77" spans="1:23" x14ac:dyDescent="0.2">
      <c r="A77" s="62"/>
      <c r="I77" s="185" t="s">
        <v>118</v>
      </c>
      <c r="J77" s="186"/>
      <c r="K77" s="107"/>
      <c r="L77" s="152"/>
      <c r="M77" s="153"/>
      <c r="N77" s="154"/>
      <c r="O77" s="155"/>
      <c r="P77" s="105"/>
      <c r="Q77" s="105" t="s">
        <v>124</v>
      </c>
      <c r="R77" s="127">
        <v>1250000</v>
      </c>
      <c r="W77" s="62"/>
    </row>
    <row r="78" spans="1:23" x14ac:dyDescent="0.2">
      <c r="A78" s="62"/>
      <c r="I78" s="185" t="s">
        <v>126</v>
      </c>
      <c r="J78" s="186"/>
      <c r="K78" s="107"/>
      <c r="L78" s="152"/>
      <c r="M78" s="153"/>
      <c r="N78" s="108"/>
      <c r="O78" s="109"/>
      <c r="P78" s="105"/>
      <c r="Q78" s="105"/>
      <c r="R78" s="127">
        <v>55000</v>
      </c>
      <c r="T78" s="62"/>
    </row>
    <row r="79" spans="1:23" x14ac:dyDescent="0.2">
      <c r="A79" s="62"/>
      <c r="I79" s="185" t="s">
        <v>119</v>
      </c>
      <c r="J79" s="186"/>
      <c r="K79" s="107"/>
      <c r="L79" s="152"/>
      <c r="M79" s="153"/>
      <c r="N79" s="154"/>
      <c r="O79" s="155"/>
      <c r="P79" s="105"/>
      <c r="Q79" s="105"/>
      <c r="R79" s="127">
        <v>9100000</v>
      </c>
    </row>
    <row r="80" spans="1:23" x14ac:dyDescent="0.2">
      <c r="A80" s="62"/>
      <c r="I80" s="185" t="s">
        <v>201</v>
      </c>
      <c r="J80" s="186"/>
      <c r="K80" s="107"/>
      <c r="L80" s="152"/>
      <c r="M80" s="153"/>
      <c r="N80" s="154"/>
      <c r="O80" s="155"/>
      <c r="P80" s="105"/>
      <c r="Q80" s="105"/>
      <c r="R80" s="145">
        <v>1801731.69</v>
      </c>
    </row>
    <row r="81" spans="1:22" ht="14.25" customHeight="1" x14ac:dyDescent="0.2">
      <c r="A81" s="62"/>
      <c r="I81" s="185" t="s">
        <v>181</v>
      </c>
      <c r="J81" s="186"/>
      <c r="K81" s="107"/>
      <c r="L81" s="152"/>
      <c r="M81" s="153"/>
      <c r="N81" s="154"/>
      <c r="O81" s="155"/>
      <c r="P81" s="105"/>
      <c r="Q81" s="105"/>
      <c r="R81" s="145">
        <v>555000</v>
      </c>
    </row>
    <row r="82" spans="1:22" x14ac:dyDescent="0.2">
      <c r="I82" s="185" t="s">
        <v>182</v>
      </c>
      <c r="J82" s="186"/>
      <c r="K82" s="107"/>
      <c r="L82" s="152"/>
      <c r="M82" s="153"/>
      <c r="N82" s="146"/>
      <c r="O82" s="147"/>
      <c r="P82" s="105"/>
      <c r="Q82" s="105"/>
      <c r="R82" s="145">
        <v>422000</v>
      </c>
    </row>
    <row r="83" spans="1:22" x14ac:dyDescent="0.2">
      <c r="I83" s="193" t="s">
        <v>120</v>
      </c>
      <c r="J83" s="194"/>
      <c r="K83" s="103" t="s">
        <v>123</v>
      </c>
      <c r="L83" s="152" t="s">
        <v>122</v>
      </c>
      <c r="M83" s="153"/>
      <c r="N83" s="154"/>
      <c r="O83" s="155"/>
      <c r="P83" s="105"/>
      <c r="Q83" s="105"/>
      <c r="R83" s="127">
        <v>1038979.33</v>
      </c>
    </row>
    <row r="84" spans="1:22" x14ac:dyDescent="0.2">
      <c r="I84" s="193" t="s">
        <v>127</v>
      </c>
      <c r="J84" s="194"/>
      <c r="K84" s="104"/>
      <c r="L84" s="152" t="s">
        <v>122</v>
      </c>
      <c r="M84" s="153"/>
      <c r="N84" s="110"/>
      <c r="O84" s="111"/>
      <c r="P84" s="102"/>
      <c r="Q84" s="102"/>
      <c r="R84" s="127">
        <v>21906.799999999999</v>
      </c>
    </row>
    <row r="85" spans="1:22" x14ac:dyDescent="0.2">
      <c r="I85" s="193" t="s">
        <v>128</v>
      </c>
      <c r="J85" s="194"/>
      <c r="K85" s="104"/>
      <c r="L85" s="152" t="s">
        <v>122</v>
      </c>
      <c r="M85" s="153"/>
      <c r="N85" s="110"/>
      <c r="O85" s="111"/>
      <c r="P85" s="102"/>
      <c r="Q85" s="102"/>
      <c r="R85" s="127">
        <v>47665.4</v>
      </c>
    </row>
    <row r="86" spans="1:22" x14ac:dyDescent="0.2">
      <c r="I86" s="193" t="s">
        <v>121</v>
      </c>
      <c r="J86" s="194"/>
      <c r="K86" s="169"/>
      <c r="L86" s="162"/>
      <c r="M86" s="163"/>
      <c r="N86" s="156"/>
      <c r="O86" s="157"/>
      <c r="P86" s="228"/>
      <c r="Q86" s="228"/>
      <c r="R86" s="299">
        <v>495000</v>
      </c>
    </row>
    <row r="87" spans="1:22" x14ac:dyDescent="0.2">
      <c r="I87" s="193"/>
      <c r="J87" s="194"/>
      <c r="K87" s="170"/>
      <c r="L87" s="178"/>
      <c r="M87" s="179"/>
      <c r="N87" s="158"/>
      <c r="O87" s="159"/>
      <c r="P87" s="298"/>
      <c r="Q87" s="298"/>
      <c r="R87" s="299"/>
    </row>
    <row r="88" spans="1:22" x14ac:dyDescent="0.2">
      <c r="I88" s="193"/>
      <c r="J88" s="194"/>
      <c r="K88" s="170"/>
      <c r="L88" s="178"/>
      <c r="M88" s="179"/>
      <c r="N88" s="158"/>
      <c r="O88" s="159"/>
      <c r="P88" s="298"/>
      <c r="Q88" s="298"/>
      <c r="R88" s="299"/>
      <c r="V88" s="114"/>
    </row>
    <row r="89" spans="1:22" x14ac:dyDescent="0.2">
      <c r="I89" s="193"/>
      <c r="J89" s="194"/>
      <c r="K89" s="171"/>
      <c r="L89" s="164"/>
      <c r="M89" s="165"/>
      <c r="N89" s="160"/>
      <c r="O89" s="161"/>
      <c r="P89" s="229"/>
      <c r="Q89" s="229"/>
      <c r="R89" s="299"/>
    </row>
    <row r="90" spans="1:22" x14ac:dyDescent="0.2">
      <c r="I90" s="193" t="s">
        <v>139</v>
      </c>
      <c r="J90" s="194"/>
      <c r="K90" s="103"/>
      <c r="L90" s="152"/>
      <c r="M90" s="153"/>
      <c r="N90" s="195"/>
      <c r="O90" s="196"/>
      <c r="P90" s="105"/>
      <c r="Q90" s="105"/>
      <c r="R90" s="127">
        <v>64424452.189999998</v>
      </c>
    </row>
    <row r="91" spans="1:22" x14ac:dyDescent="0.2">
      <c r="I91" s="193" t="s">
        <v>140</v>
      </c>
      <c r="J91" s="194"/>
      <c r="K91" s="103"/>
      <c r="L91" s="152"/>
      <c r="M91" s="153"/>
      <c r="N91" s="195"/>
      <c r="O91" s="196"/>
      <c r="P91" s="105"/>
      <c r="Q91" s="105"/>
      <c r="R91" s="127">
        <v>14802616.07</v>
      </c>
    </row>
    <row r="92" spans="1:22" x14ac:dyDescent="0.2">
      <c r="I92" s="193" t="s">
        <v>141</v>
      </c>
      <c r="J92" s="194"/>
      <c r="K92" s="103"/>
      <c r="L92" s="152"/>
      <c r="M92" s="153"/>
      <c r="N92" s="195"/>
      <c r="O92" s="196"/>
      <c r="P92" s="105"/>
      <c r="Q92" s="105"/>
      <c r="R92" s="127">
        <v>7146636.2999999998</v>
      </c>
    </row>
    <row r="93" spans="1:22" x14ac:dyDescent="0.2">
      <c r="I93" s="193" t="s">
        <v>142</v>
      </c>
      <c r="J93" s="194"/>
      <c r="K93" s="103"/>
      <c r="L93" s="152"/>
      <c r="M93" s="153"/>
      <c r="N93" s="195"/>
      <c r="O93" s="196"/>
      <c r="P93" s="105"/>
      <c r="Q93" s="105"/>
      <c r="R93" s="127">
        <v>6584184.4000000004</v>
      </c>
      <c r="T93" s="114"/>
    </row>
    <row r="94" spans="1:22" ht="15.75" thickBot="1" x14ac:dyDescent="0.25">
      <c r="I94" s="197" t="s">
        <v>59</v>
      </c>
      <c r="J94" s="198"/>
      <c r="K94" s="198"/>
      <c r="L94" s="198"/>
      <c r="M94" s="198"/>
      <c r="N94" s="198"/>
      <c r="O94" s="198"/>
      <c r="P94" s="198"/>
      <c r="Q94" s="199"/>
      <c r="R94" s="93">
        <f>SUM(R48:R93)</f>
        <v>187012989.68000001</v>
      </c>
      <c r="T94" s="114"/>
    </row>
    <row r="95" spans="1:22" x14ac:dyDescent="0.2">
      <c r="T95" s="114"/>
    </row>
    <row r="96" spans="1:22" ht="15.75" thickBot="1" x14ac:dyDescent="0.25">
      <c r="T96" s="114"/>
    </row>
    <row r="97" spans="9:21" ht="26.25" thickBot="1" x14ac:dyDescent="0.25">
      <c r="I97" s="200" t="s">
        <v>138</v>
      </c>
      <c r="J97" s="201"/>
      <c r="K97" s="201"/>
      <c r="L97" s="202"/>
      <c r="M97" s="311" t="s">
        <v>146</v>
      </c>
      <c r="N97" s="311"/>
      <c r="O97" s="112"/>
      <c r="P97" s="200" t="s">
        <v>130</v>
      </c>
      <c r="Q97" s="201"/>
      <c r="R97" s="202"/>
      <c r="S97" s="113" t="s">
        <v>58</v>
      </c>
      <c r="T97" s="116"/>
      <c r="U97" s="114"/>
    </row>
    <row r="98" spans="9:21" ht="15.75" thickBot="1" x14ac:dyDescent="0.25">
      <c r="I98" s="123" t="s">
        <v>131</v>
      </c>
      <c r="J98" s="123"/>
      <c r="K98" s="124"/>
      <c r="L98" s="124"/>
      <c r="M98" s="124"/>
      <c r="N98" s="125"/>
      <c r="O98" s="115"/>
      <c r="P98" s="123" t="s">
        <v>131</v>
      </c>
      <c r="Q98" s="124"/>
      <c r="R98" s="124"/>
      <c r="S98" s="125"/>
      <c r="T98" s="116"/>
      <c r="U98" s="114"/>
    </row>
    <row r="99" spans="9:21" x14ac:dyDescent="0.2">
      <c r="I99" s="306" t="s">
        <v>132</v>
      </c>
      <c r="J99" s="307"/>
      <c r="K99" s="307"/>
      <c r="L99" s="308"/>
      <c r="M99" s="309">
        <v>623411.78</v>
      </c>
      <c r="N99" s="310"/>
      <c r="O99" s="116"/>
      <c r="P99" s="180" t="s">
        <v>137</v>
      </c>
      <c r="Q99" s="181"/>
      <c r="R99" s="182"/>
      <c r="S99" s="118">
        <v>200000</v>
      </c>
      <c r="T99" s="116"/>
      <c r="U99" s="122"/>
    </row>
    <row r="100" spans="9:21" ht="15.75" thickBot="1" x14ac:dyDescent="0.25">
      <c r="I100" s="180" t="s">
        <v>134</v>
      </c>
      <c r="J100" s="181"/>
      <c r="K100" s="181"/>
      <c r="L100" s="182"/>
      <c r="M100" s="183">
        <v>1543574.81</v>
      </c>
      <c r="N100" s="184"/>
      <c r="O100" s="117"/>
      <c r="P100" s="187" t="s">
        <v>133</v>
      </c>
      <c r="Q100" s="188"/>
      <c r="R100" s="189"/>
      <c r="S100" s="119">
        <f>SUM(S99:S99)</f>
        <v>200000</v>
      </c>
      <c r="T100" s="117"/>
      <c r="U100" s="116"/>
    </row>
    <row r="101" spans="9:21" x14ac:dyDescent="0.2">
      <c r="I101" s="180" t="s">
        <v>135</v>
      </c>
      <c r="J101" s="181"/>
      <c r="K101" s="181"/>
      <c r="L101" s="182"/>
      <c r="M101" s="183">
        <v>721531.39</v>
      </c>
      <c r="N101" s="184"/>
      <c r="O101" s="117"/>
      <c r="P101" s="117"/>
      <c r="Q101" s="120"/>
      <c r="R101" s="117"/>
      <c r="S101" s="117"/>
    </row>
    <row r="102" spans="9:21" x14ac:dyDescent="0.2">
      <c r="I102" s="180" t="s">
        <v>183</v>
      </c>
      <c r="J102" s="181"/>
      <c r="K102" s="181"/>
      <c r="L102" s="182"/>
      <c r="M102" s="183">
        <v>19389031.449999999</v>
      </c>
      <c r="N102" s="184"/>
      <c r="O102" s="117"/>
      <c r="P102" s="117"/>
      <c r="Q102" s="120"/>
      <c r="R102" s="117"/>
      <c r="S102" s="117"/>
    </row>
    <row r="103" spans="9:21" x14ac:dyDescent="0.2">
      <c r="I103" s="180" t="s">
        <v>136</v>
      </c>
      <c r="J103" s="181"/>
      <c r="K103" s="181"/>
      <c r="L103" s="182"/>
      <c r="M103" s="183">
        <v>12308729.27</v>
      </c>
      <c r="N103" s="184"/>
      <c r="O103" s="117"/>
      <c r="P103" s="117"/>
      <c r="Q103" s="120"/>
      <c r="R103" s="117"/>
      <c r="S103" s="117"/>
    </row>
    <row r="104" spans="9:21" x14ac:dyDescent="0.2">
      <c r="I104" s="180" t="s">
        <v>155</v>
      </c>
      <c r="J104" s="181"/>
      <c r="K104" s="181"/>
      <c r="L104" s="182"/>
      <c r="M104" s="183">
        <v>5100000</v>
      </c>
      <c r="N104" s="184"/>
      <c r="O104" s="117"/>
      <c r="P104" s="117"/>
      <c r="Q104" s="120"/>
      <c r="R104" s="117"/>
      <c r="S104" s="117"/>
    </row>
    <row r="105" spans="9:21" x14ac:dyDescent="0.2">
      <c r="I105" s="180" t="s">
        <v>156</v>
      </c>
      <c r="J105" s="181"/>
      <c r="K105" s="181"/>
      <c r="L105" s="182"/>
      <c r="M105" s="183">
        <v>300000</v>
      </c>
      <c r="N105" s="184"/>
      <c r="O105" s="121"/>
      <c r="P105" s="117"/>
      <c r="Q105" s="117"/>
      <c r="R105" s="120"/>
      <c r="S105" s="117"/>
    </row>
    <row r="106" spans="9:21" ht="15.75" thickBot="1" x14ac:dyDescent="0.25">
      <c r="I106" s="187" t="s">
        <v>133</v>
      </c>
      <c r="J106" s="188"/>
      <c r="K106" s="188"/>
      <c r="L106" s="189"/>
      <c r="M106" s="190">
        <f>SUM(M99:N105)</f>
        <v>39986278.700000003</v>
      </c>
      <c r="N106" s="191"/>
      <c r="O106" s="117"/>
    </row>
    <row r="107" spans="9:21" x14ac:dyDescent="0.2">
      <c r="I107" s="117"/>
      <c r="J107" s="192"/>
      <c r="K107" s="192"/>
      <c r="L107" s="192"/>
      <c r="M107" s="192"/>
      <c r="N107" s="117"/>
    </row>
  </sheetData>
  <mergeCells count="232">
    <mergeCell ref="K63:K64"/>
    <mergeCell ref="L63:M64"/>
    <mergeCell ref="I77:J77"/>
    <mergeCell ref="I84:J84"/>
    <mergeCell ref="L84:M84"/>
    <mergeCell ref="I85:J85"/>
    <mergeCell ref="R56:R57"/>
    <mergeCell ref="I72:J73"/>
    <mergeCell ref="K72:K73"/>
    <mergeCell ref="L72:M73"/>
    <mergeCell ref="N72:O73"/>
    <mergeCell ref="Q56:Q57"/>
    <mergeCell ref="P72:P73"/>
    <mergeCell ref="Q72:Q73"/>
    <mergeCell ref="R72:R73"/>
    <mergeCell ref="R63:R64"/>
    <mergeCell ref="N81:O81"/>
    <mergeCell ref="L85:M85"/>
    <mergeCell ref="R66:R67"/>
    <mergeCell ref="R68:R70"/>
    <mergeCell ref="R75:R76"/>
    <mergeCell ref="R86:R89"/>
    <mergeCell ref="P66:P67"/>
    <mergeCell ref="I80:J80"/>
    <mergeCell ref="L80:M80"/>
    <mergeCell ref="I81:J81"/>
    <mergeCell ref="L81:M81"/>
    <mergeCell ref="L82:M82"/>
    <mergeCell ref="I82:J82"/>
    <mergeCell ref="I74:J74"/>
    <mergeCell ref="I78:J78"/>
    <mergeCell ref="L78:M78"/>
    <mergeCell ref="K66:K67"/>
    <mergeCell ref="I86:J89"/>
    <mergeCell ref="L62:M62"/>
    <mergeCell ref="P56:P57"/>
    <mergeCell ref="L74:M74"/>
    <mergeCell ref="L55:M55"/>
    <mergeCell ref="P86:P89"/>
    <mergeCell ref="Q66:Q67"/>
    <mergeCell ref="Q68:Q70"/>
    <mergeCell ref="Q75:Q76"/>
    <mergeCell ref="Q86:Q89"/>
    <mergeCell ref="L56:M57"/>
    <mergeCell ref="N56:O57"/>
    <mergeCell ref="L58:M58"/>
    <mergeCell ref="L59:M59"/>
    <mergeCell ref="N63:O64"/>
    <mergeCell ref="Q63:Q64"/>
    <mergeCell ref="T5:T7"/>
    <mergeCell ref="A57:F57"/>
    <mergeCell ref="A1:B1"/>
    <mergeCell ref="I1:L1"/>
    <mergeCell ref="I5:I7"/>
    <mergeCell ref="J5:J7"/>
    <mergeCell ref="K5:K7"/>
    <mergeCell ref="L5:L7"/>
    <mergeCell ref="I54:J54"/>
    <mergeCell ref="F17:F18"/>
    <mergeCell ref="G10:G12"/>
    <mergeCell ref="M5:M7"/>
    <mergeCell ref="N5:N7"/>
    <mergeCell ref="I50:J50"/>
    <mergeCell ref="I51:J51"/>
    <mergeCell ref="F10:F12"/>
    <mergeCell ref="G41:G43"/>
    <mergeCell ref="K43:R43"/>
    <mergeCell ref="L48:M49"/>
    <mergeCell ref="I48:J49"/>
    <mergeCell ref="L53:M53"/>
    <mergeCell ref="L54:M54"/>
    <mergeCell ref="I56:J57"/>
    <mergeCell ref="K56:K57"/>
    <mergeCell ref="O5:O7"/>
    <mergeCell ref="P5:P7"/>
    <mergeCell ref="Q5:Q7"/>
    <mergeCell ref="I12:S12"/>
    <mergeCell ref="J16:J18"/>
    <mergeCell ref="K16:K18"/>
    <mergeCell ref="L16:L18"/>
    <mergeCell ref="R5:R7"/>
    <mergeCell ref="S5:S7"/>
    <mergeCell ref="A17:A18"/>
    <mergeCell ref="B17:B18"/>
    <mergeCell ref="C17:C18"/>
    <mergeCell ref="D17:D18"/>
    <mergeCell ref="E17:E18"/>
    <mergeCell ref="A10:A12"/>
    <mergeCell ref="B10:B12"/>
    <mergeCell ref="C10:C12"/>
    <mergeCell ref="D10:D12"/>
    <mergeCell ref="E10:E12"/>
    <mergeCell ref="S16:S18"/>
    <mergeCell ref="I23:R23"/>
    <mergeCell ref="C32:F32"/>
    <mergeCell ref="M16:M18"/>
    <mergeCell ref="N16:N18"/>
    <mergeCell ref="O16:O18"/>
    <mergeCell ref="P16:P18"/>
    <mergeCell ref="Q16:Q18"/>
    <mergeCell ref="R16:R18"/>
    <mergeCell ref="G17:G18"/>
    <mergeCell ref="I16:I18"/>
    <mergeCell ref="R44:R46"/>
    <mergeCell ref="A39:C39"/>
    <mergeCell ref="A41:A43"/>
    <mergeCell ref="B41:B43"/>
    <mergeCell ref="C41:C43"/>
    <mergeCell ref="D41:D43"/>
    <mergeCell ref="E41:E43"/>
    <mergeCell ref="F41:F43"/>
    <mergeCell ref="I44:J46"/>
    <mergeCell ref="K44:K46"/>
    <mergeCell ref="P44:P46"/>
    <mergeCell ref="Q44:Q46"/>
    <mergeCell ref="A55:G55"/>
    <mergeCell ref="A51:E51"/>
    <mergeCell ref="I55:J55"/>
    <mergeCell ref="I58:J58"/>
    <mergeCell ref="K48:K49"/>
    <mergeCell ref="B46:B50"/>
    <mergeCell ref="L44:M46"/>
    <mergeCell ref="N44:O46"/>
    <mergeCell ref="Q48:Q49"/>
    <mergeCell ref="L52:M52"/>
    <mergeCell ref="I52:J52"/>
    <mergeCell ref="I53:J53"/>
    <mergeCell ref="I59:J59"/>
    <mergeCell ref="R48:R49"/>
    <mergeCell ref="N50:O50"/>
    <mergeCell ref="N51:O51"/>
    <mergeCell ref="N48:O49"/>
    <mergeCell ref="P48:P49"/>
    <mergeCell ref="L50:M50"/>
    <mergeCell ref="L51:M51"/>
    <mergeCell ref="A71:F71"/>
    <mergeCell ref="C65:C70"/>
    <mergeCell ref="A54:G54"/>
    <mergeCell ref="I60:J60"/>
    <mergeCell ref="I66:J67"/>
    <mergeCell ref="I68:J70"/>
    <mergeCell ref="A59:G59"/>
    <mergeCell ref="A61:A63"/>
    <mergeCell ref="B61:B63"/>
    <mergeCell ref="C61:C63"/>
    <mergeCell ref="D61:D63"/>
    <mergeCell ref="E61:E63"/>
    <mergeCell ref="F61:F63"/>
    <mergeCell ref="G61:G63"/>
    <mergeCell ref="A56:G56"/>
    <mergeCell ref="I63:J64"/>
    <mergeCell ref="M106:N106"/>
    <mergeCell ref="J107:M107"/>
    <mergeCell ref="I106:L106"/>
    <mergeCell ref="I101:L101"/>
    <mergeCell ref="M101:N101"/>
    <mergeCell ref="I103:L103"/>
    <mergeCell ref="M103:N103"/>
    <mergeCell ref="I92:J92"/>
    <mergeCell ref="I93:J93"/>
    <mergeCell ref="L92:M92"/>
    <mergeCell ref="N92:O92"/>
    <mergeCell ref="L93:M93"/>
    <mergeCell ref="N93:O93"/>
    <mergeCell ref="I94:Q94"/>
    <mergeCell ref="I97:L97"/>
    <mergeCell ref="P97:R97"/>
    <mergeCell ref="M105:N105"/>
    <mergeCell ref="I102:L102"/>
    <mergeCell ref="M102:N102"/>
    <mergeCell ref="I99:L99"/>
    <mergeCell ref="M99:N99"/>
    <mergeCell ref="M97:N97"/>
    <mergeCell ref="N54:O54"/>
    <mergeCell ref="N55:O55"/>
    <mergeCell ref="N58:O58"/>
    <mergeCell ref="N77:O77"/>
    <mergeCell ref="N79:O79"/>
    <mergeCell ref="N65:O65"/>
    <mergeCell ref="P100:R100"/>
    <mergeCell ref="I100:L100"/>
    <mergeCell ref="M100:N100"/>
    <mergeCell ref="L90:M90"/>
    <mergeCell ref="L91:M91"/>
    <mergeCell ref="P99:R99"/>
    <mergeCell ref="I61:J61"/>
    <mergeCell ref="I62:J62"/>
    <mergeCell ref="I65:J65"/>
    <mergeCell ref="I71:J71"/>
    <mergeCell ref="I83:J83"/>
    <mergeCell ref="I75:J76"/>
    <mergeCell ref="I90:J90"/>
    <mergeCell ref="I91:J91"/>
    <mergeCell ref="P68:P70"/>
    <mergeCell ref="P75:P76"/>
    <mergeCell ref="P63:P64"/>
    <mergeCell ref="N75:O76"/>
    <mergeCell ref="K75:K76"/>
    <mergeCell ref="L68:M70"/>
    <mergeCell ref="L71:M71"/>
    <mergeCell ref="L75:M76"/>
    <mergeCell ref="L77:M77"/>
    <mergeCell ref="I104:L104"/>
    <mergeCell ref="M104:N104"/>
    <mergeCell ref="I105:L105"/>
    <mergeCell ref="I79:J79"/>
    <mergeCell ref="N91:O91"/>
    <mergeCell ref="N90:O90"/>
    <mergeCell ref="N53:O53"/>
    <mergeCell ref="L60:M60"/>
    <mergeCell ref="L61:M61"/>
    <mergeCell ref="N83:O83"/>
    <mergeCell ref="N86:O89"/>
    <mergeCell ref="L66:M67"/>
    <mergeCell ref="I4:T4"/>
    <mergeCell ref="I15:S15"/>
    <mergeCell ref="N59:O59"/>
    <mergeCell ref="N60:O60"/>
    <mergeCell ref="N61:O61"/>
    <mergeCell ref="N62:O62"/>
    <mergeCell ref="N52:O52"/>
    <mergeCell ref="L79:M79"/>
    <mergeCell ref="N80:O80"/>
    <mergeCell ref="N74:O74"/>
    <mergeCell ref="K86:K89"/>
    <mergeCell ref="L65:M65"/>
    <mergeCell ref="N66:O67"/>
    <mergeCell ref="N68:O70"/>
    <mergeCell ref="N71:O71"/>
    <mergeCell ref="L83:M83"/>
    <mergeCell ref="L86:M89"/>
    <mergeCell ref="K68:K70"/>
  </mergeCells>
  <phoneticPr fontId="12" type="noConversion"/>
  <printOptions verticalCentered="1"/>
  <pageMargins left="0.39370078740157483" right="0.39370078740157483" top="0.39370078740157483" bottom="0.3937007874015748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V78"/>
  <sheetViews>
    <sheetView topLeftCell="A49" zoomScaleNormal="100" workbookViewId="0">
      <selection activeCell="K22" sqref="K22"/>
    </sheetView>
  </sheetViews>
  <sheetFormatPr defaultColWidth="68.73828125" defaultRowHeight="15" x14ac:dyDescent="0.2"/>
  <cols>
    <col min="1" max="1" width="61.33984375" customWidth="1"/>
    <col min="2" max="2" width="12.64453125" customWidth="1"/>
    <col min="3" max="3" width="11.97265625" customWidth="1"/>
    <col min="4" max="4" width="13.71875" customWidth="1"/>
    <col min="5" max="5" width="9.68359375" customWidth="1"/>
    <col min="6" max="7" width="10.76171875" customWidth="1"/>
    <col min="8" max="8" width="4.16796875" customWidth="1"/>
    <col min="9" max="9" width="24.88671875" customWidth="1"/>
    <col min="10" max="10" width="9.55078125" customWidth="1"/>
    <col min="11" max="11" width="6.9921875" customWidth="1"/>
    <col min="12" max="12" width="5.37890625" customWidth="1"/>
    <col min="13" max="13" width="7.3984375" customWidth="1"/>
    <col min="14" max="14" width="5.109375" customWidth="1"/>
    <col min="15" max="15" width="11.02734375" customWidth="1"/>
    <col min="16" max="19" width="11.43359375" customWidth="1"/>
    <col min="20" max="20" width="11.43359375" style="63" customWidth="1"/>
    <col min="21" max="21" width="11.43359375" customWidth="1"/>
  </cols>
  <sheetData>
    <row r="1" spans="1:21" x14ac:dyDescent="0.2">
      <c r="A1" s="241" t="s">
        <v>29</v>
      </c>
      <c r="B1" s="241"/>
      <c r="I1" s="87"/>
      <c r="J1" s="87"/>
      <c r="K1" s="87"/>
      <c r="L1" s="87"/>
      <c r="M1" s="87"/>
      <c r="N1" s="87"/>
      <c r="O1" s="87"/>
      <c r="P1" s="87"/>
      <c r="Q1" s="87"/>
      <c r="R1" s="87"/>
      <c r="S1" s="81"/>
      <c r="T1" s="82"/>
      <c r="U1" s="63"/>
    </row>
    <row r="2" spans="1:21" x14ac:dyDescent="0.2">
      <c r="I2" s="6" t="s">
        <v>84</v>
      </c>
      <c r="J2" s="87"/>
      <c r="K2" s="87"/>
      <c r="L2" s="87"/>
      <c r="M2" s="87"/>
      <c r="N2" s="87"/>
      <c r="O2" s="87"/>
      <c r="P2" s="87"/>
      <c r="Q2" s="87"/>
      <c r="R2" s="87"/>
      <c r="S2" s="81"/>
      <c r="T2" s="82"/>
      <c r="U2" s="63"/>
    </row>
    <row r="3" spans="1:21" ht="15.75" thickBot="1" x14ac:dyDescent="0.25">
      <c r="A3" s="44" t="s">
        <v>52</v>
      </c>
      <c r="B3" s="32"/>
      <c r="C3" s="7"/>
      <c r="D3" s="7"/>
      <c r="E3" s="7"/>
      <c r="F3" s="7"/>
      <c r="G3" s="7"/>
    </row>
    <row r="4" spans="1:21" x14ac:dyDescent="0.2">
      <c r="A4" s="43" t="s">
        <v>152</v>
      </c>
      <c r="B4" s="32"/>
      <c r="C4" s="7"/>
      <c r="D4" s="7"/>
      <c r="E4" s="7"/>
      <c r="F4" s="7"/>
      <c r="G4" s="7"/>
      <c r="I4" s="316" t="s">
        <v>174</v>
      </c>
      <c r="J4" s="316"/>
      <c r="K4" s="316"/>
      <c r="L4" s="316"/>
      <c r="M4" s="316" t="s">
        <v>146</v>
      </c>
      <c r="N4" s="316"/>
      <c r="O4" s="112"/>
      <c r="P4" s="316" t="s">
        <v>175</v>
      </c>
      <c r="Q4" s="316"/>
      <c r="R4" s="316"/>
      <c r="S4" s="316" t="s">
        <v>58</v>
      </c>
      <c r="T4" s="114"/>
    </row>
    <row r="5" spans="1:21" x14ac:dyDescent="0.2">
      <c r="A5" s="43" t="s">
        <v>153</v>
      </c>
      <c r="B5" s="32"/>
      <c r="C5" s="7"/>
      <c r="D5" s="7"/>
      <c r="E5" s="7"/>
      <c r="F5" s="7"/>
      <c r="G5" s="7"/>
      <c r="I5" s="317"/>
      <c r="J5" s="317"/>
      <c r="K5" s="317"/>
      <c r="L5" s="317"/>
      <c r="M5" s="317"/>
      <c r="N5" s="317"/>
      <c r="O5" s="115"/>
      <c r="P5" s="317"/>
      <c r="Q5" s="317"/>
      <c r="R5" s="317"/>
      <c r="S5" s="317"/>
      <c r="T5" s="114"/>
      <c r="U5" s="63"/>
    </row>
    <row r="6" spans="1:21" ht="15.75" thickBot="1" x14ac:dyDescent="0.25">
      <c r="A6" s="43" t="s">
        <v>103</v>
      </c>
      <c r="B6" s="32"/>
      <c r="C6" s="7"/>
      <c r="D6" s="7"/>
      <c r="E6" s="7"/>
      <c r="F6" s="7"/>
      <c r="G6" s="7"/>
      <c r="I6" s="318"/>
      <c r="J6" s="318"/>
      <c r="K6" s="318"/>
      <c r="L6" s="318"/>
      <c r="M6" s="318"/>
      <c r="N6" s="318"/>
      <c r="O6" s="116"/>
      <c r="P6" s="318"/>
      <c r="Q6" s="318"/>
      <c r="R6" s="318"/>
      <c r="S6" s="318"/>
      <c r="T6" s="114"/>
      <c r="U6" s="63"/>
    </row>
    <row r="7" spans="1:21" x14ac:dyDescent="0.2">
      <c r="A7" s="43" t="s">
        <v>154</v>
      </c>
      <c r="B7" s="32"/>
      <c r="C7" s="7"/>
      <c r="D7" s="7"/>
      <c r="E7" s="7"/>
      <c r="F7" s="7"/>
      <c r="G7" s="7"/>
      <c r="I7" s="312" t="s">
        <v>132</v>
      </c>
      <c r="J7" s="313"/>
      <c r="K7" s="313"/>
      <c r="L7" s="314"/>
      <c r="M7" s="309">
        <v>147248.04999999999</v>
      </c>
      <c r="N7" s="310"/>
      <c r="O7" s="117"/>
      <c r="P7" s="180" t="s">
        <v>137</v>
      </c>
      <c r="Q7" s="181"/>
      <c r="R7" s="182"/>
      <c r="S7" s="118">
        <v>520790.37</v>
      </c>
      <c r="T7" s="114"/>
    </row>
    <row r="8" spans="1:21" x14ac:dyDescent="0.2">
      <c r="A8" s="32"/>
      <c r="B8" s="32"/>
      <c r="C8" s="7"/>
      <c r="D8" s="7"/>
      <c r="E8" s="7"/>
      <c r="F8" s="7"/>
      <c r="G8" s="7"/>
      <c r="I8" s="180" t="s">
        <v>134</v>
      </c>
      <c r="J8" s="181"/>
      <c r="K8" s="181"/>
      <c r="L8" s="182"/>
      <c r="M8" s="183">
        <v>455871.54</v>
      </c>
      <c r="N8" s="184"/>
      <c r="O8" s="117"/>
      <c r="P8" s="180" t="s">
        <v>160</v>
      </c>
      <c r="Q8" s="181"/>
      <c r="R8" s="182"/>
      <c r="S8" s="118">
        <v>30000</v>
      </c>
      <c r="T8" s="116"/>
    </row>
    <row r="9" spans="1:21" ht="15.75" thickBot="1" x14ac:dyDescent="0.25">
      <c r="A9" s="8"/>
      <c r="B9" s="9"/>
      <c r="C9" s="10"/>
      <c r="D9" s="10"/>
      <c r="E9" s="10"/>
      <c r="F9" s="10"/>
      <c r="G9" s="10"/>
      <c r="I9" s="180" t="s">
        <v>135</v>
      </c>
      <c r="J9" s="181"/>
      <c r="K9" s="181"/>
      <c r="L9" s="182"/>
      <c r="M9" s="183">
        <v>1881424.75</v>
      </c>
      <c r="N9" s="184"/>
      <c r="O9" s="117"/>
      <c r="P9" s="180" t="s">
        <v>193</v>
      </c>
      <c r="Q9" s="181"/>
      <c r="R9" s="182"/>
      <c r="S9" s="149">
        <v>15000</v>
      </c>
      <c r="T9" s="116"/>
    </row>
    <row r="10" spans="1:21" x14ac:dyDescent="0.2">
      <c r="A10" s="278" t="s">
        <v>19</v>
      </c>
      <c r="B10" s="281" t="s">
        <v>5</v>
      </c>
      <c r="C10" s="222" t="s">
        <v>36</v>
      </c>
      <c r="D10" s="222" t="s">
        <v>46</v>
      </c>
      <c r="E10" s="222" t="s">
        <v>51</v>
      </c>
      <c r="F10" s="222" t="s">
        <v>38</v>
      </c>
      <c r="G10" s="222" t="s">
        <v>37</v>
      </c>
      <c r="I10" s="180" t="s">
        <v>136</v>
      </c>
      <c r="J10" s="181"/>
      <c r="K10" s="181"/>
      <c r="L10" s="182"/>
      <c r="M10" s="183">
        <v>320000</v>
      </c>
      <c r="N10" s="184"/>
      <c r="O10" s="117"/>
      <c r="P10" s="180" t="s">
        <v>194</v>
      </c>
      <c r="Q10" s="181"/>
      <c r="R10" s="182"/>
      <c r="S10" s="149">
        <v>15000</v>
      </c>
      <c r="T10" s="116"/>
    </row>
    <row r="11" spans="1:21" s="63" customFormat="1" ht="15.75" thickBot="1" x14ac:dyDescent="0.25">
      <c r="A11" s="279"/>
      <c r="B11" s="282"/>
      <c r="C11" s="223"/>
      <c r="D11" s="223"/>
      <c r="E11" s="223"/>
      <c r="F11" s="223"/>
      <c r="G11" s="223"/>
      <c r="I11" s="180" t="s">
        <v>157</v>
      </c>
      <c r="J11" s="181"/>
      <c r="K11" s="181"/>
      <c r="L11" s="182"/>
      <c r="M11" s="183">
        <v>300000</v>
      </c>
      <c r="N11" s="184"/>
      <c r="O11"/>
      <c r="P11" s="187" t="s">
        <v>133</v>
      </c>
      <c r="Q11" s="188"/>
      <c r="R11" s="189"/>
      <c r="S11" s="119">
        <f>SUM(S7:S10)</f>
        <v>580790.37</v>
      </c>
      <c r="T11"/>
      <c r="U11"/>
    </row>
    <row r="12" spans="1:21" s="63" customFormat="1" ht="15.75" thickBot="1" x14ac:dyDescent="0.25">
      <c r="A12" s="280"/>
      <c r="B12" s="283"/>
      <c r="C12" s="224"/>
      <c r="D12" s="224"/>
      <c r="E12" s="224"/>
      <c r="F12" s="224"/>
      <c r="G12" s="224"/>
      <c r="I12" s="180" t="s">
        <v>158</v>
      </c>
      <c r="J12" s="181"/>
      <c r="K12" s="181"/>
      <c r="L12" s="182"/>
      <c r="M12" s="183">
        <v>600000</v>
      </c>
      <c r="N12" s="184"/>
      <c r="O12"/>
      <c r="P12" s="117"/>
      <c r="Q12" s="120"/>
      <c r="R12" s="117"/>
      <c r="S12" s="117"/>
      <c r="T12"/>
      <c r="U12"/>
    </row>
    <row r="13" spans="1:21" ht="15.75" thickBot="1" x14ac:dyDescent="0.2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 t="s">
        <v>80</v>
      </c>
      <c r="G13" s="22" t="s">
        <v>81</v>
      </c>
      <c r="I13" s="180" t="s">
        <v>159</v>
      </c>
      <c r="J13" s="181"/>
      <c r="K13" s="181"/>
      <c r="L13" s="182"/>
      <c r="M13" s="183">
        <v>80000</v>
      </c>
      <c r="N13" s="184"/>
      <c r="P13" s="117"/>
      <c r="Q13" s="120"/>
      <c r="R13" s="117"/>
      <c r="S13" s="117"/>
      <c r="T13"/>
    </row>
    <row r="14" spans="1:21" ht="15.75" thickBot="1" x14ac:dyDescent="0.25">
      <c r="A14" s="17" t="s">
        <v>11</v>
      </c>
      <c r="B14" s="12" t="s">
        <v>10</v>
      </c>
      <c r="C14" s="18" t="s">
        <v>45</v>
      </c>
      <c r="D14" s="33">
        <f>M14+S11</f>
        <v>4365334.71</v>
      </c>
      <c r="E14" s="39"/>
      <c r="F14" s="36">
        <f>D14*E14/1000</f>
        <v>0</v>
      </c>
      <c r="G14" s="38">
        <f>F14</f>
        <v>0</v>
      </c>
      <c r="I14" s="187" t="s">
        <v>133</v>
      </c>
      <c r="J14" s="188"/>
      <c r="K14" s="188"/>
      <c r="L14" s="189"/>
      <c r="M14" s="190">
        <f>SUM(M7:N13)</f>
        <v>3784544.34</v>
      </c>
      <c r="N14" s="191"/>
      <c r="P14" s="117"/>
      <c r="Q14" s="120"/>
      <c r="R14" s="117"/>
      <c r="S14" s="117"/>
      <c r="T14"/>
    </row>
    <row r="15" spans="1:21" x14ac:dyDescent="0.2">
      <c r="A15" s="11" t="s">
        <v>20</v>
      </c>
      <c r="B15" s="12" t="s">
        <v>10</v>
      </c>
      <c r="C15" s="19" t="s">
        <v>45</v>
      </c>
      <c r="D15" s="34">
        <f>D14*5/100</f>
        <v>218266.73550000001</v>
      </c>
      <c r="E15" s="40"/>
      <c r="F15" s="37">
        <f>D15*E15/1000</f>
        <v>0</v>
      </c>
      <c r="G15" s="133">
        <f>F15</f>
        <v>0</v>
      </c>
      <c r="T15"/>
    </row>
    <row r="16" spans="1:21" x14ac:dyDescent="0.2">
      <c r="A16" s="11" t="s">
        <v>12</v>
      </c>
      <c r="B16" s="13" t="s">
        <v>10</v>
      </c>
      <c r="C16" s="19" t="s">
        <v>45</v>
      </c>
      <c r="D16" s="34">
        <f>D14*5/100</f>
        <v>218266.73550000001</v>
      </c>
      <c r="E16" s="40"/>
      <c r="F16" s="37">
        <f t="shared" ref="F16:F29" si="0">D16*E16/1000</f>
        <v>0</v>
      </c>
      <c r="G16" s="133">
        <f t="shared" ref="G16:G29" si="1">F16</f>
        <v>0</v>
      </c>
      <c r="T16"/>
    </row>
    <row r="17" spans="1:21" x14ac:dyDescent="0.2">
      <c r="A17" s="268" t="s">
        <v>13</v>
      </c>
      <c r="B17" s="270">
        <v>1000</v>
      </c>
      <c r="C17" s="272" t="s">
        <v>45</v>
      </c>
      <c r="D17" s="274">
        <f>D14*3/100</f>
        <v>130960.04129999998</v>
      </c>
      <c r="E17" s="276"/>
      <c r="F17" s="292">
        <f t="shared" si="0"/>
        <v>0</v>
      </c>
      <c r="G17" s="266">
        <f t="shared" si="1"/>
        <v>0</v>
      </c>
      <c r="T17"/>
    </row>
    <row r="18" spans="1:21" x14ac:dyDescent="0.2">
      <c r="A18" s="269"/>
      <c r="B18" s="271"/>
      <c r="C18" s="273"/>
      <c r="D18" s="275"/>
      <c r="E18" s="277"/>
      <c r="F18" s="293"/>
      <c r="G18" s="267"/>
      <c r="T18"/>
    </row>
    <row r="19" spans="1:21" x14ac:dyDescent="0.2">
      <c r="A19" s="11" t="s">
        <v>32</v>
      </c>
      <c r="B19" s="13">
        <v>1000</v>
      </c>
      <c r="C19" s="19" t="s">
        <v>45</v>
      </c>
      <c r="D19" s="34">
        <f>D14*10/100</f>
        <v>436533.47100000002</v>
      </c>
      <c r="E19" s="40"/>
      <c r="F19" s="37">
        <f t="shared" si="0"/>
        <v>0</v>
      </c>
      <c r="G19" s="133">
        <f t="shared" si="1"/>
        <v>0</v>
      </c>
    </row>
    <row r="20" spans="1:21" x14ac:dyDescent="0.2">
      <c r="A20" s="11" t="s">
        <v>47</v>
      </c>
      <c r="B20" s="13" t="s">
        <v>10</v>
      </c>
      <c r="C20" s="19" t="s">
        <v>45</v>
      </c>
      <c r="D20" s="34">
        <f>D14*5/100</f>
        <v>218266.73550000001</v>
      </c>
      <c r="E20" s="40"/>
      <c r="F20" s="37">
        <f t="shared" si="0"/>
        <v>0</v>
      </c>
      <c r="G20" s="133">
        <f t="shared" si="1"/>
        <v>0</v>
      </c>
    </row>
    <row r="21" spans="1:21" x14ac:dyDescent="0.2">
      <c r="A21" s="11" t="s">
        <v>9</v>
      </c>
      <c r="B21" s="13" t="s">
        <v>10</v>
      </c>
      <c r="C21" s="19" t="s">
        <v>45</v>
      </c>
      <c r="D21" s="34">
        <f>D14*5/100</f>
        <v>218266.73550000001</v>
      </c>
      <c r="E21" s="40"/>
      <c r="F21" s="37">
        <f t="shared" si="0"/>
        <v>0</v>
      </c>
      <c r="G21" s="133">
        <f t="shared" si="1"/>
        <v>0</v>
      </c>
    </row>
    <row r="22" spans="1:21" x14ac:dyDescent="0.2">
      <c r="A22" s="11" t="s">
        <v>48</v>
      </c>
      <c r="B22" s="13" t="s">
        <v>10</v>
      </c>
      <c r="C22" s="19" t="s">
        <v>45</v>
      </c>
      <c r="D22" s="34">
        <f>D14*5/100</f>
        <v>218266.73550000001</v>
      </c>
      <c r="E22" s="40"/>
      <c r="F22" s="37">
        <f t="shared" si="0"/>
        <v>0</v>
      </c>
      <c r="G22" s="133">
        <f t="shared" si="1"/>
        <v>0</v>
      </c>
    </row>
    <row r="23" spans="1:21" x14ac:dyDescent="0.2">
      <c r="A23" s="11" t="s">
        <v>6</v>
      </c>
      <c r="B23" s="13">
        <v>2000</v>
      </c>
      <c r="C23" s="19" t="s">
        <v>45</v>
      </c>
      <c r="D23" s="34">
        <f>D14*5/100</f>
        <v>218266.73550000001</v>
      </c>
      <c r="E23" s="40"/>
      <c r="F23" s="37">
        <f t="shared" si="0"/>
        <v>0</v>
      </c>
      <c r="G23" s="133">
        <f t="shared" si="1"/>
        <v>0</v>
      </c>
    </row>
    <row r="24" spans="1:21" x14ac:dyDescent="0.2">
      <c r="A24" s="11" t="s">
        <v>49</v>
      </c>
      <c r="B24" s="13">
        <v>20000</v>
      </c>
      <c r="C24" s="19" t="s">
        <v>45</v>
      </c>
      <c r="D24" s="34">
        <f>D14</f>
        <v>4365334.71</v>
      </c>
      <c r="E24" s="40"/>
      <c r="F24" s="37">
        <f t="shared" si="0"/>
        <v>0</v>
      </c>
      <c r="G24" s="133">
        <f t="shared" si="1"/>
        <v>0</v>
      </c>
    </row>
    <row r="25" spans="1:21" x14ac:dyDescent="0.2">
      <c r="A25" s="11" t="s">
        <v>98</v>
      </c>
      <c r="B25" s="13" t="s">
        <v>10</v>
      </c>
      <c r="C25" s="19" t="s">
        <v>45</v>
      </c>
      <c r="D25" s="34">
        <f>D14*1/100</f>
        <v>43653.347099999999</v>
      </c>
      <c r="E25" s="40"/>
      <c r="F25" s="37">
        <f t="shared" si="0"/>
        <v>0</v>
      </c>
      <c r="G25" s="133">
        <f t="shared" si="1"/>
        <v>0</v>
      </c>
    </row>
    <row r="26" spans="1:21" x14ac:dyDescent="0.2">
      <c r="A26" s="11" t="s">
        <v>50</v>
      </c>
      <c r="B26" s="13" t="s">
        <v>10</v>
      </c>
      <c r="C26" s="19" t="s">
        <v>45</v>
      </c>
      <c r="D26" s="34">
        <f>D14*15/100</f>
        <v>654800.20649999997</v>
      </c>
      <c r="E26" s="40"/>
      <c r="F26" s="37">
        <f t="shared" si="0"/>
        <v>0</v>
      </c>
      <c r="G26" s="133">
        <f t="shared" si="1"/>
        <v>0</v>
      </c>
    </row>
    <row r="27" spans="1:21" x14ac:dyDescent="0.2">
      <c r="A27" s="11" t="s">
        <v>7</v>
      </c>
      <c r="B27" s="13" t="s">
        <v>10</v>
      </c>
      <c r="C27" s="19" t="s">
        <v>45</v>
      </c>
      <c r="D27" s="34">
        <f>D14*40/100</f>
        <v>1746133.8840000001</v>
      </c>
      <c r="E27" s="40"/>
      <c r="F27" s="37">
        <f t="shared" si="0"/>
        <v>0</v>
      </c>
      <c r="G27" s="133">
        <f t="shared" si="1"/>
        <v>0</v>
      </c>
    </row>
    <row r="28" spans="1:21" x14ac:dyDescent="0.2">
      <c r="A28" s="11" t="s">
        <v>14</v>
      </c>
      <c r="B28" s="13" t="s">
        <v>10</v>
      </c>
      <c r="C28" s="19" t="s">
        <v>45</v>
      </c>
      <c r="D28" s="34">
        <f>M7</f>
        <v>147248.04999999999</v>
      </c>
      <c r="E28" s="40"/>
      <c r="F28" s="37">
        <f t="shared" si="0"/>
        <v>0</v>
      </c>
      <c r="G28" s="133">
        <f t="shared" si="1"/>
        <v>0</v>
      </c>
      <c r="U28" s="63"/>
    </row>
    <row r="29" spans="1:21" ht="15.75" thickBot="1" x14ac:dyDescent="0.25">
      <c r="A29" s="14" t="s">
        <v>15</v>
      </c>
      <c r="B29" s="15">
        <v>1500</v>
      </c>
      <c r="C29" s="19" t="s">
        <v>45</v>
      </c>
      <c r="D29" s="35">
        <f>D14*1/100</f>
        <v>43653.347099999999</v>
      </c>
      <c r="E29" s="41"/>
      <c r="F29" s="37">
        <f t="shared" si="0"/>
        <v>0</v>
      </c>
      <c r="G29" s="133">
        <f t="shared" si="1"/>
        <v>0</v>
      </c>
      <c r="U29" s="63"/>
    </row>
    <row r="30" spans="1:21" ht="15.75" thickBot="1" x14ac:dyDescent="0.25">
      <c r="A30" s="30"/>
      <c r="B30" s="28"/>
      <c r="C30" s="203" t="s">
        <v>92</v>
      </c>
      <c r="D30" s="204"/>
      <c r="E30" s="204"/>
      <c r="F30" s="205"/>
      <c r="G30" s="42">
        <f>SUM(G14:G29)</f>
        <v>0</v>
      </c>
      <c r="T30"/>
    </row>
    <row r="31" spans="1:21" x14ac:dyDescent="0.2">
      <c r="A31" s="95"/>
      <c r="B31" s="29"/>
      <c r="C31" s="87"/>
      <c r="D31" s="87"/>
      <c r="E31" s="87"/>
      <c r="F31" s="87"/>
      <c r="G31" s="97"/>
      <c r="S31" s="63"/>
      <c r="T31"/>
    </row>
    <row r="32" spans="1:21" x14ac:dyDescent="0.2">
      <c r="A32" s="95"/>
      <c r="B32" s="29"/>
      <c r="C32" s="87"/>
      <c r="D32" s="87"/>
      <c r="E32" s="87"/>
      <c r="F32" s="87"/>
      <c r="G32" s="97"/>
      <c r="O32" s="63"/>
      <c r="S32" s="63"/>
    </row>
    <row r="33" spans="1:22" s="63" customFormat="1" x14ac:dyDescent="0.2">
      <c r="A33" s="95"/>
      <c r="B33" s="29"/>
      <c r="C33" s="87"/>
      <c r="D33" s="87"/>
      <c r="E33" s="87"/>
      <c r="F33" s="87"/>
      <c r="G33" s="97"/>
      <c r="P33"/>
      <c r="Q33"/>
      <c r="R33"/>
      <c r="S33"/>
    </row>
    <row r="34" spans="1:22" s="63" customFormat="1" x14ac:dyDescent="0.2">
      <c r="A34" s="95"/>
      <c r="B34" s="29"/>
      <c r="C34" s="87"/>
      <c r="D34" s="87"/>
      <c r="E34" s="87"/>
      <c r="F34" s="87"/>
      <c r="G34" s="97"/>
      <c r="P34"/>
      <c r="Q34"/>
      <c r="R34"/>
      <c r="S34"/>
    </row>
    <row r="35" spans="1:22" s="63" customFormat="1" x14ac:dyDescent="0.2">
      <c r="A35" s="95"/>
      <c r="B35" s="29"/>
      <c r="C35" s="87"/>
      <c r="D35" s="87"/>
      <c r="E35" s="87"/>
      <c r="F35" s="87"/>
      <c r="G35" s="97"/>
    </row>
    <row r="36" spans="1:22" s="63" customFormat="1" x14ac:dyDescent="0.2">
      <c r="A36" s="95"/>
      <c r="B36" s="29"/>
      <c r="C36" s="87"/>
      <c r="D36" s="87"/>
      <c r="E36" s="87"/>
      <c r="F36" s="87"/>
      <c r="G36" s="97"/>
    </row>
    <row r="37" spans="1:22" s="63" customFormat="1" x14ac:dyDescent="0.2">
      <c r="A37" s="95"/>
      <c r="B37" s="29"/>
      <c r="C37" s="87"/>
      <c r="D37" s="87"/>
      <c r="E37" s="87"/>
      <c r="F37" s="87"/>
      <c r="G37" s="97"/>
    </row>
    <row r="38" spans="1:22" s="63" customFormat="1" x14ac:dyDescent="0.2">
      <c r="A38" s="95"/>
      <c r="B38" s="29"/>
      <c r="C38" s="87"/>
      <c r="D38" s="87"/>
      <c r="E38" s="87"/>
      <c r="F38" s="87"/>
      <c r="G38" s="97"/>
    </row>
    <row r="39" spans="1:22" x14ac:dyDescent="0.2">
      <c r="A39" s="241" t="s">
        <v>30</v>
      </c>
      <c r="B39" s="241"/>
      <c r="C39" s="241"/>
      <c r="P39" s="63"/>
      <c r="Q39" s="63"/>
      <c r="R39" s="63"/>
      <c r="S39" s="63"/>
    </row>
    <row r="40" spans="1:22" ht="15.75" thickBot="1" x14ac:dyDescent="0.25">
      <c r="L40" s="63"/>
      <c r="P40" s="63"/>
      <c r="Q40" s="63"/>
      <c r="R40" s="63"/>
      <c r="S40" s="63"/>
    </row>
    <row r="41" spans="1:22" x14ac:dyDescent="0.2">
      <c r="A41" s="213" t="s">
        <v>39</v>
      </c>
      <c r="B41" s="219" t="s">
        <v>18</v>
      </c>
      <c r="C41" s="219" t="s">
        <v>61</v>
      </c>
      <c r="D41" s="222" t="s">
        <v>62</v>
      </c>
      <c r="E41" s="222" t="s">
        <v>38</v>
      </c>
      <c r="F41" s="245" t="s">
        <v>37</v>
      </c>
      <c r="G41" s="294"/>
      <c r="I41" s="63"/>
      <c r="J41" s="63"/>
      <c r="L41" s="63"/>
    </row>
    <row r="42" spans="1:22" x14ac:dyDescent="0.2">
      <c r="A42" s="214"/>
      <c r="B42" s="220"/>
      <c r="C42" s="220"/>
      <c r="D42" s="223"/>
      <c r="E42" s="223"/>
      <c r="F42" s="246"/>
      <c r="G42" s="294"/>
      <c r="I42" s="63"/>
      <c r="J42" s="63"/>
      <c r="K42" s="63"/>
      <c r="L42" s="63"/>
      <c r="M42" s="63"/>
      <c r="N42" s="63"/>
      <c r="P42" s="63"/>
      <c r="Q42" s="63"/>
      <c r="R42" s="63"/>
      <c r="V42" s="63"/>
    </row>
    <row r="43" spans="1:22" ht="21" customHeight="1" thickBot="1" x14ac:dyDescent="0.25">
      <c r="A43" s="215"/>
      <c r="B43" s="221"/>
      <c r="C43" s="221"/>
      <c r="D43" s="224"/>
      <c r="E43" s="224"/>
      <c r="F43" s="247"/>
      <c r="G43" s="294"/>
      <c r="U43" s="62"/>
    </row>
    <row r="44" spans="1:22" s="63" customFormat="1" ht="15.75" thickBot="1" x14ac:dyDescent="0.25">
      <c r="A44" s="21">
        <v>1</v>
      </c>
      <c r="B44" s="20">
        <v>2</v>
      </c>
      <c r="C44" s="21">
        <v>3</v>
      </c>
      <c r="D44" s="22">
        <v>4</v>
      </c>
      <c r="E44" s="22">
        <v>5</v>
      </c>
      <c r="F44" s="134" t="s">
        <v>82</v>
      </c>
      <c r="G44" s="138"/>
      <c r="I44"/>
      <c r="J44"/>
      <c r="K44"/>
      <c r="L44"/>
      <c r="M44"/>
      <c r="N44"/>
      <c r="O44"/>
      <c r="P44"/>
      <c r="Q44"/>
      <c r="R44"/>
      <c r="S44"/>
      <c r="U44"/>
    </row>
    <row r="45" spans="1:22" s="63" customFormat="1" ht="15.75" thickBot="1" x14ac:dyDescent="0.25">
      <c r="A45" s="46" t="s">
        <v>17</v>
      </c>
      <c r="B45" s="47"/>
      <c r="C45" s="47"/>
      <c r="D45" s="47"/>
      <c r="E45" s="47"/>
      <c r="F45" s="47"/>
      <c r="G45" s="139"/>
      <c r="I45"/>
      <c r="J45"/>
      <c r="K45"/>
      <c r="L45"/>
      <c r="M45"/>
      <c r="N45"/>
      <c r="O45"/>
      <c r="P45"/>
      <c r="Q45"/>
      <c r="R45"/>
      <c r="S45"/>
      <c r="U45"/>
    </row>
    <row r="46" spans="1:22" x14ac:dyDescent="0.2">
      <c r="A46" s="23" t="s">
        <v>16</v>
      </c>
      <c r="B46" s="237" t="s">
        <v>21</v>
      </c>
      <c r="C46" s="45" t="s">
        <v>45</v>
      </c>
      <c r="D46" s="55">
        <v>500000</v>
      </c>
      <c r="E46" s="50"/>
      <c r="F46" s="135">
        <f>E46</f>
        <v>0</v>
      </c>
      <c r="G46" s="140"/>
      <c r="T46" s="62"/>
    </row>
    <row r="47" spans="1:22" x14ac:dyDescent="0.2">
      <c r="A47" s="85" t="s">
        <v>40</v>
      </c>
      <c r="B47" s="238"/>
      <c r="C47" s="48" t="s">
        <v>45</v>
      </c>
      <c r="D47" s="56">
        <v>50000</v>
      </c>
      <c r="E47" s="51"/>
      <c r="F47" s="136">
        <f>E47</f>
        <v>0</v>
      </c>
      <c r="G47" s="140"/>
    </row>
    <row r="48" spans="1:22" x14ac:dyDescent="0.2">
      <c r="A48" s="85" t="s">
        <v>161</v>
      </c>
      <c r="B48" s="238"/>
      <c r="C48" s="48" t="s">
        <v>45</v>
      </c>
      <c r="D48" s="56">
        <v>500000</v>
      </c>
      <c r="E48" s="51"/>
      <c r="F48" s="136">
        <f>E48</f>
        <v>0</v>
      </c>
      <c r="G48" s="140"/>
    </row>
    <row r="49" spans="1:19" ht="15.75" thickBot="1" x14ac:dyDescent="0.25">
      <c r="A49" s="85" t="s">
        <v>85</v>
      </c>
      <c r="B49" s="315"/>
      <c r="C49" s="48" t="s">
        <v>45</v>
      </c>
      <c r="D49" s="56">
        <v>500000</v>
      </c>
      <c r="E49" s="51"/>
      <c r="F49" s="136">
        <f>E49</f>
        <v>0</v>
      </c>
      <c r="G49" s="140"/>
      <c r="O49" s="62"/>
      <c r="S49" s="62"/>
    </row>
    <row r="50" spans="1:19" ht="15.75" thickBot="1" x14ac:dyDescent="0.25">
      <c r="A50" s="203" t="s">
        <v>92</v>
      </c>
      <c r="B50" s="204"/>
      <c r="C50" s="204"/>
      <c r="D50" s="204"/>
      <c r="E50" s="205"/>
      <c r="F50" s="137">
        <f>SUM(F46:F49)</f>
        <v>0</v>
      </c>
      <c r="G50" s="141"/>
    </row>
    <row r="51" spans="1:19" ht="15.75" thickBot="1" x14ac:dyDescent="0.25">
      <c r="A51" s="27"/>
      <c r="B51" s="27"/>
      <c r="C51" s="31"/>
      <c r="D51" s="10"/>
      <c r="E51" s="10"/>
      <c r="F51" s="10"/>
      <c r="G51" s="10"/>
    </row>
    <row r="52" spans="1:19" x14ac:dyDescent="0.2">
      <c r="A52" s="209" t="s">
        <v>190</v>
      </c>
      <c r="B52" s="210"/>
      <c r="C52" s="210"/>
      <c r="D52" s="210"/>
      <c r="E52" s="210"/>
      <c r="F52" s="210"/>
      <c r="G52" s="211"/>
      <c r="I52" s="62"/>
      <c r="J52" s="62"/>
      <c r="K52" s="62"/>
      <c r="L52" s="62"/>
    </row>
    <row r="53" spans="1:19" x14ac:dyDescent="0.2">
      <c r="A53" s="234" t="s">
        <v>162</v>
      </c>
      <c r="B53" s="235"/>
      <c r="C53" s="235"/>
      <c r="D53" s="235"/>
      <c r="E53" s="235"/>
      <c r="F53" s="235"/>
      <c r="G53" s="236"/>
      <c r="M53" s="62"/>
      <c r="N53" s="62"/>
      <c r="P53" s="62"/>
      <c r="Q53" s="62"/>
      <c r="R53" s="62"/>
    </row>
    <row r="54" spans="1:19" x14ac:dyDescent="0.2">
      <c r="A54" s="234" t="s">
        <v>191</v>
      </c>
      <c r="B54" s="235"/>
      <c r="C54" s="235"/>
      <c r="D54" s="235"/>
      <c r="E54" s="235"/>
      <c r="F54" s="235"/>
      <c r="G54" s="236"/>
    </row>
    <row r="55" spans="1:19" ht="15.75" thickBot="1" x14ac:dyDescent="0.25">
      <c r="A55" s="225" t="s">
        <v>192</v>
      </c>
      <c r="B55" s="226"/>
      <c r="C55" s="226"/>
      <c r="D55" s="226"/>
      <c r="E55" s="226"/>
      <c r="F55" s="226"/>
      <c r="G55" s="227"/>
    </row>
    <row r="56" spans="1:19" x14ac:dyDescent="0.2">
      <c r="A56" s="289" t="s">
        <v>99</v>
      </c>
      <c r="B56" s="289"/>
      <c r="C56" s="289"/>
      <c r="D56" s="289"/>
      <c r="E56" s="289"/>
      <c r="F56" s="289"/>
      <c r="G56" s="98"/>
    </row>
    <row r="57" spans="1:19" x14ac:dyDescent="0.2">
      <c r="A57" s="289"/>
      <c r="B57" s="289"/>
      <c r="C57" s="289"/>
      <c r="D57" s="289"/>
      <c r="E57" s="289"/>
      <c r="F57" s="289"/>
    </row>
    <row r="58" spans="1:19" x14ac:dyDescent="0.2">
      <c r="A58" s="212" t="s">
        <v>41</v>
      </c>
      <c r="B58" s="212"/>
      <c r="C58" s="212"/>
      <c r="D58" s="212"/>
      <c r="E58" s="212"/>
      <c r="F58" s="212"/>
      <c r="G58" s="212"/>
    </row>
    <row r="59" spans="1:19" ht="15.75" thickBot="1" x14ac:dyDescent="0.25"/>
    <row r="60" spans="1:19" x14ac:dyDescent="0.2">
      <c r="A60" s="213" t="s">
        <v>42</v>
      </c>
      <c r="B60" s="216" t="s">
        <v>1</v>
      </c>
      <c r="C60" s="219" t="s">
        <v>89</v>
      </c>
      <c r="D60" s="222" t="s">
        <v>36</v>
      </c>
      <c r="E60" s="222" t="s">
        <v>35</v>
      </c>
      <c r="F60" s="222" t="s">
        <v>38</v>
      </c>
      <c r="G60" s="222" t="s">
        <v>37</v>
      </c>
    </row>
    <row r="61" spans="1:19" x14ac:dyDescent="0.2">
      <c r="A61" s="214"/>
      <c r="B61" s="217"/>
      <c r="C61" s="220"/>
      <c r="D61" s="223"/>
      <c r="E61" s="223"/>
      <c r="F61" s="223"/>
      <c r="G61" s="223"/>
    </row>
    <row r="62" spans="1:19" ht="15.75" thickBot="1" x14ac:dyDescent="0.25">
      <c r="A62" s="215"/>
      <c r="B62" s="218"/>
      <c r="C62" s="221"/>
      <c r="D62" s="224"/>
      <c r="E62" s="224"/>
      <c r="F62" s="224"/>
      <c r="G62" s="224"/>
    </row>
    <row r="63" spans="1:19" ht="15.75" thickBot="1" x14ac:dyDescent="0.25">
      <c r="A63" s="21">
        <v>1</v>
      </c>
      <c r="B63" s="20">
        <v>2</v>
      </c>
      <c r="C63" s="21">
        <v>3</v>
      </c>
      <c r="D63" s="22">
        <v>4</v>
      </c>
      <c r="E63" s="22">
        <v>5</v>
      </c>
      <c r="F63" s="22">
        <v>6</v>
      </c>
      <c r="G63" s="22" t="s">
        <v>81</v>
      </c>
    </row>
    <row r="64" spans="1:19" x14ac:dyDescent="0.2">
      <c r="A64" s="88" t="s">
        <v>2</v>
      </c>
      <c r="B64" s="89">
        <v>80000</v>
      </c>
      <c r="C64" s="206" t="s">
        <v>90</v>
      </c>
      <c r="D64" s="24" t="s">
        <v>43</v>
      </c>
      <c r="E64" s="18">
        <v>60</v>
      </c>
      <c r="F64" s="50"/>
      <c r="G64" s="53">
        <f t="shared" ref="G64:G69" si="2">F64</f>
        <v>0</v>
      </c>
    </row>
    <row r="65" spans="1:21" x14ac:dyDescent="0.2">
      <c r="A65" s="90" t="s">
        <v>3</v>
      </c>
      <c r="B65" s="89">
        <v>40000</v>
      </c>
      <c r="C65" s="207"/>
      <c r="D65" s="25" t="s">
        <v>43</v>
      </c>
      <c r="E65" s="26">
        <v>60</v>
      </c>
      <c r="F65" s="52"/>
      <c r="G65" s="58">
        <f t="shared" si="2"/>
        <v>0</v>
      </c>
    </row>
    <row r="66" spans="1:21" s="63" customFormat="1" x14ac:dyDescent="0.2">
      <c r="A66" s="90" t="s">
        <v>4</v>
      </c>
      <c r="B66" s="89">
        <v>160000</v>
      </c>
      <c r="C66" s="207"/>
      <c r="D66" s="25" t="s">
        <v>43</v>
      </c>
      <c r="E66" s="130">
        <v>60</v>
      </c>
      <c r="F66" s="52"/>
      <c r="G66" s="58">
        <f t="shared" si="2"/>
        <v>0</v>
      </c>
      <c r="I66"/>
      <c r="J66"/>
      <c r="K66"/>
      <c r="L66"/>
      <c r="M66"/>
      <c r="N66"/>
      <c r="O66"/>
      <c r="P66"/>
      <c r="Q66"/>
      <c r="R66"/>
      <c r="S66"/>
      <c r="U66"/>
    </row>
    <row r="67" spans="1:21" s="63" customFormat="1" x14ac:dyDescent="0.2">
      <c r="A67" s="90" t="s">
        <v>86</v>
      </c>
      <c r="B67" s="89">
        <v>150</v>
      </c>
      <c r="C67" s="207"/>
      <c r="D67" s="25" t="s">
        <v>43</v>
      </c>
      <c r="E67" s="130">
        <v>60</v>
      </c>
      <c r="F67" s="52"/>
      <c r="G67" s="58">
        <f t="shared" si="2"/>
        <v>0</v>
      </c>
      <c r="I67"/>
      <c r="J67"/>
      <c r="K67"/>
      <c r="L67"/>
      <c r="M67"/>
      <c r="N67"/>
      <c r="O67"/>
      <c r="P67"/>
      <c r="Q67"/>
      <c r="R67"/>
      <c r="S67"/>
      <c r="U67"/>
    </row>
    <row r="68" spans="1:21" x14ac:dyDescent="0.2">
      <c r="A68" s="90" t="s">
        <v>87</v>
      </c>
      <c r="B68" s="89">
        <v>100</v>
      </c>
      <c r="C68" s="207"/>
      <c r="D68" s="25" t="s">
        <v>43</v>
      </c>
      <c r="E68" s="130">
        <v>60</v>
      </c>
      <c r="F68" s="52"/>
      <c r="G68" s="58">
        <f t="shared" si="2"/>
        <v>0</v>
      </c>
    </row>
    <row r="69" spans="1:21" ht="15.75" thickBot="1" x14ac:dyDescent="0.25">
      <c r="A69" s="90" t="s">
        <v>88</v>
      </c>
      <c r="B69" s="89">
        <v>10000</v>
      </c>
      <c r="C69" s="208"/>
      <c r="D69" s="25" t="s">
        <v>43</v>
      </c>
      <c r="E69" s="130">
        <v>60</v>
      </c>
      <c r="F69" s="52"/>
      <c r="G69" s="58">
        <f t="shared" si="2"/>
        <v>0</v>
      </c>
    </row>
    <row r="70" spans="1:21" ht="15.75" thickBot="1" x14ac:dyDescent="0.25">
      <c r="A70" s="203" t="s">
        <v>92</v>
      </c>
      <c r="B70" s="204"/>
      <c r="C70" s="204"/>
      <c r="D70" s="204"/>
      <c r="E70" s="204"/>
      <c r="F70" s="205"/>
      <c r="G70" s="61">
        <f>SUM(G64:G69)</f>
        <v>0</v>
      </c>
      <c r="H70" s="63"/>
    </row>
    <row r="72" spans="1:21" x14ac:dyDescent="0.2">
      <c r="B72" s="63"/>
      <c r="C72" s="63"/>
      <c r="D72" s="63"/>
      <c r="E72" s="63"/>
      <c r="F72" s="63"/>
      <c r="G72" s="63"/>
    </row>
    <row r="76" spans="1:21" x14ac:dyDescent="0.2">
      <c r="B76" s="62"/>
      <c r="C76" s="62"/>
      <c r="D76" s="62"/>
      <c r="E76" s="62"/>
      <c r="F76" s="62"/>
      <c r="G76" s="62"/>
    </row>
    <row r="77" spans="1:21" x14ac:dyDescent="0.2">
      <c r="A77" s="62"/>
      <c r="H77" s="62"/>
    </row>
    <row r="78" spans="1:21" s="62" customForma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63"/>
      <c r="U78"/>
    </row>
  </sheetData>
  <mergeCells count="67">
    <mergeCell ref="S4:S6"/>
    <mergeCell ref="I11:L11"/>
    <mergeCell ref="M11:N11"/>
    <mergeCell ref="I12:L12"/>
    <mergeCell ref="M12:N12"/>
    <mergeCell ref="I14:L14"/>
    <mergeCell ref="M14:N14"/>
    <mergeCell ref="I4:L6"/>
    <mergeCell ref="M4:N6"/>
    <mergeCell ref="P4:R6"/>
    <mergeCell ref="I7:L7"/>
    <mergeCell ref="M7:N7"/>
    <mergeCell ref="P7:R7"/>
    <mergeCell ref="I13:L13"/>
    <mergeCell ref="M13:N13"/>
    <mergeCell ref="I8:L8"/>
    <mergeCell ref="M8:N8"/>
    <mergeCell ref="P11:R11"/>
    <mergeCell ref="I9:L9"/>
    <mergeCell ref="M9:N9"/>
    <mergeCell ref="I10:L10"/>
    <mergeCell ref="M10:N10"/>
    <mergeCell ref="P8:R8"/>
    <mergeCell ref="P9:R9"/>
    <mergeCell ref="P10:R10"/>
    <mergeCell ref="A70:F70"/>
    <mergeCell ref="B17:B18"/>
    <mergeCell ref="C17:C18"/>
    <mergeCell ref="G10:G12"/>
    <mergeCell ref="A53:G53"/>
    <mergeCell ref="F17:F18"/>
    <mergeCell ref="G17:G18"/>
    <mergeCell ref="A41:A43"/>
    <mergeCell ref="B41:B43"/>
    <mergeCell ref="A17:A18"/>
    <mergeCell ref="A54:G54"/>
    <mergeCell ref="A55:G55"/>
    <mergeCell ref="D60:D62"/>
    <mergeCell ref="E60:E62"/>
    <mergeCell ref="F60:F62"/>
    <mergeCell ref="G60:G62"/>
    <mergeCell ref="A1:B1"/>
    <mergeCell ref="A50:E50"/>
    <mergeCell ref="A52:G52"/>
    <mergeCell ref="A39:C39"/>
    <mergeCell ref="E17:E18"/>
    <mergeCell ref="D17:D18"/>
    <mergeCell ref="G41:G43"/>
    <mergeCell ref="A10:A12"/>
    <mergeCell ref="B10:B12"/>
    <mergeCell ref="C10:C12"/>
    <mergeCell ref="B46:B49"/>
    <mergeCell ref="D10:D12"/>
    <mergeCell ref="E10:E12"/>
    <mergeCell ref="F10:F12"/>
    <mergeCell ref="C30:F30"/>
    <mergeCell ref="B60:B62"/>
    <mergeCell ref="C60:C62"/>
    <mergeCell ref="A57:F57"/>
    <mergeCell ref="A56:F56"/>
    <mergeCell ref="A60:A62"/>
    <mergeCell ref="A58:G58"/>
    <mergeCell ref="C64:C69"/>
    <mergeCell ref="C41:C43"/>
    <mergeCell ref="D41:D43"/>
    <mergeCell ref="E41:E43"/>
    <mergeCell ref="F41:F43"/>
  </mergeCells>
  <printOptions verticalCentered="1"/>
  <pageMargins left="0.39370078740157483" right="0.39370078740157483" top="0.39370078740157483" bottom="0.3937007874015748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U78"/>
  <sheetViews>
    <sheetView topLeftCell="A19" zoomScaleNormal="100" workbookViewId="0">
      <selection activeCell="A53" sqref="A53:F53"/>
    </sheetView>
  </sheetViews>
  <sheetFormatPr defaultColWidth="68.73828125" defaultRowHeight="15" x14ac:dyDescent="0.2"/>
  <cols>
    <col min="1" max="1" width="61.33984375" style="63" customWidth="1"/>
    <col min="2" max="2" width="12.64453125" style="63" customWidth="1"/>
    <col min="3" max="3" width="11.97265625" style="63" customWidth="1"/>
    <col min="4" max="4" width="13.71875" style="63" customWidth="1"/>
    <col min="5" max="5" width="9.68359375" style="63" customWidth="1"/>
    <col min="6" max="7" width="10.76171875" style="63" customWidth="1"/>
    <col min="8" max="8" width="4.16796875" style="63" customWidth="1"/>
    <col min="9" max="9" width="24.88671875" style="63" customWidth="1"/>
    <col min="10" max="10" width="9.55078125" style="63" customWidth="1"/>
    <col min="11" max="11" width="6.9921875" style="63" customWidth="1"/>
    <col min="12" max="12" width="5.37890625" style="63" customWidth="1"/>
    <col min="13" max="13" width="7.3984375" style="63" customWidth="1"/>
    <col min="14" max="14" width="5.109375" style="63" customWidth="1"/>
    <col min="15" max="15" width="11.02734375" style="63" customWidth="1"/>
    <col min="16" max="21" width="11.43359375" style="63" customWidth="1"/>
    <col min="22" max="16384" width="68.73828125" style="63"/>
  </cols>
  <sheetData>
    <row r="1" spans="1:20" x14ac:dyDescent="0.2">
      <c r="A1" s="241" t="s">
        <v>29</v>
      </c>
      <c r="B1" s="241"/>
      <c r="I1" s="87"/>
      <c r="J1" s="87"/>
      <c r="K1" s="87"/>
      <c r="L1" s="87"/>
      <c r="M1" s="87"/>
      <c r="N1" s="87"/>
      <c r="O1" s="87"/>
      <c r="P1" s="87"/>
      <c r="Q1" s="87"/>
      <c r="R1" s="87"/>
      <c r="S1" s="81"/>
      <c r="T1" s="82"/>
    </row>
    <row r="2" spans="1:20" x14ac:dyDescent="0.2">
      <c r="I2" s="6" t="s">
        <v>84</v>
      </c>
      <c r="J2" s="87"/>
      <c r="K2" s="87"/>
      <c r="L2" s="87"/>
      <c r="M2" s="87"/>
      <c r="N2" s="87"/>
      <c r="O2" s="87"/>
      <c r="P2" s="87"/>
      <c r="Q2" s="87"/>
      <c r="R2" s="87"/>
      <c r="S2" s="81"/>
      <c r="T2" s="82"/>
    </row>
    <row r="3" spans="1:20" ht="15.75" thickBot="1" x14ac:dyDescent="0.25">
      <c r="A3" s="44" t="s">
        <v>52</v>
      </c>
      <c r="B3" s="32"/>
      <c r="C3" s="7"/>
      <c r="D3" s="7"/>
      <c r="E3" s="7"/>
      <c r="F3" s="7"/>
      <c r="G3" s="7"/>
    </row>
    <row r="4" spans="1:20" x14ac:dyDescent="0.2">
      <c r="A4" s="43" t="s">
        <v>179</v>
      </c>
      <c r="B4" s="32"/>
      <c r="C4" s="7"/>
      <c r="D4" s="7"/>
      <c r="E4" s="7"/>
      <c r="F4" s="7"/>
      <c r="G4" s="7"/>
      <c r="I4" s="316" t="s">
        <v>174</v>
      </c>
      <c r="J4" s="316"/>
      <c r="K4" s="316"/>
      <c r="L4" s="316"/>
      <c r="M4" s="316" t="s">
        <v>146</v>
      </c>
      <c r="N4" s="316"/>
      <c r="O4" s="112"/>
      <c r="P4" s="316" t="s">
        <v>175</v>
      </c>
      <c r="Q4" s="316"/>
      <c r="R4" s="316"/>
      <c r="S4" s="316" t="s">
        <v>58</v>
      </c>
      <c r="T4" s="114"/>
    </row>
    <row r="5" spans="1:20" x14ac:dyDescent="0.2">
      <c r="A5" s="43" t="s">
        <v>170</v>
      </c>
      <c r="B5" s="32"/>
      <c r="C5" s="7"/>
      <c r="D5" s="7"/>
      <c r="E5" s="7"/>
      <c r="F5" s="7"/>
      <c r="G5" s="7"/>
      <c r="I5" s="317"/>
      <c r="J5" s="317"/>
      <c r="K5" s="317"/>
      <c r="L5" s="317"/>
      <c r="M5" s="317"/>
      <c r="N5" s="317"/>
      <c r="O5" s="115"/>
      <c r="P5" s="317"/>
      <c r="Q5" s="317"/>
      <c r="R5" s="317"/>
      <c r="S5" s="317"/>
      <c r="T5" s="114"/>
    </row>
    <row r="6" spans="1:20" ht="15.75" thickBot="1" x14ac:dyDescent="0.25">
      <c r="A6" s="43" t="s">
        <v>103</v>
      </c>
      <c r="B6" s="32"/>
      <c r="C6" s="7"/>
      <c r="D6" s="7"/>
      <c r="E6" s="7"/>
      <c r="F6" s="7"/>
      <c r="G6" s="7"/>
      <c r="I6" s="318"/>
      <c r="J6" s="318"/>
      <c r="K6" s="318"/>
      <c r="L6" s="318"/>
      <c r="M6" s="318"/>
      <c r="N6" s="318"/>
      <c r="O6" s="116"/>
      <c r="P6" s="318"/>
      <c r="Q6" s="318"/>
      <c r="R6" s="318"/>
      <c r="S6" s="318"/>
      <c r="T6" s="114"/>
    </row>
    <row r="7" spans="1:20" x14ac:dyDescent="0.2">
      <c r="A7" s="43" t="s">
        <v>171</v>
      </c>
      <c r="B7" s="32"/>
      <c r="C7" s="7"/>
      <c r="D7" s="7"/>
      <c r="E7" s="7"/>
      <c r="F7" s="7"/>
      <c r="G7" s="7"/>
      <c r="I7" s="312" t="s">
        <v>132</v>
      </c>
      <c r="J7" s="313"/>
      <c r="K7" s="313"/>
      <c r="L7" s="314"/>
      <c r="M7" s="309">
        <v>244273.87</v>
      </c>
      <c r="N7" s="310"/>
      <c r="O7" s="117"/>
      <c r="P7" s="180" t="s">
        <v>137</v>
      </c>
      <c r="Q7" s="181"/>
      <c r="R7" s="182"/>
      <c r="S7" s="118">
        <v>61359.98</v>
      </c>
      <c r="T7" s="114"/>
    </row>
    <row r="8" spans="1:20" x14ac:dyDescent="0.2">
      <c r="A8" s="32"/>
      <c r="B8" s="32"/>
      <c r="C8" s="7"/>
      <c r="D8" s="7"/>
      <c r="E8" s="7"/>
      <c r="F8" s="7"/>
      <c r="G8" s="7"/>
      <c r="I8" s="180" t="s">
        <v>134</v>
      </c>
      <c r="J8" s="181"/>
      <c r="K8" s="181"/>
      <c r="L8" s="182"/>
      <c r="M8" s="183">
        <v>52494.8</v>
      </c>
      <c r="N8" s="184"/>
      <c r="O8" s="117"/>
      <c r="P8" s="180" t="s">
        <v>172</v>
      </c>
      <c r="Q8" s="181"/>
      <c r="R8" s="182"/>
      <c r="S8" s="118">
        <v>5380477</v>
      </c>
      <c r="T8" s="116"/>
    </row>
    <row r="9" spans="1:20" ht="15.75" thickBot="1" x14ac:dyDescent="0.25">
      <c r="A9" s="8"/>
      <c r="B9" s="9"/>
      <c r="C9" s="10"/>
      <c r="D9" s="10"/>
      <c r="E9" s="10"/>
      <c r="F9" s="10"/>
      <c r="G9" s="10"/>
      <c r="I9" s="180" t="s">
        <v>135</v>
      </c>
      <c r="J9" s="181"/>
      <c r="K9" s="181"/>
      <c r="L9" s="182"/>
      <c r="M9" s="183">
        <v>420741.24</v>
      </c>
      <c r="N9" s="184"/>
      <c r="O9" s="117"/>
      <c r="P9" s="187" t="s">
        <v>133</v>
      </c>
      <c r="Q9" s="188"/>
      <c r="R9" s="189"/>
      <c r="S9" s="119">
        <f>SUM(S7:S8)</f>
        <v>5441836.9800000004</v>
      </c>
      <c r="T9" s="116"/>
    </row>
    <row r="10" spans="1:20" x14ac:dyDescent="0.2">
      <c r="A10" s="278" t="s">
        <v>19</v>
      </c>
      <c r="B10" s="281" t="s">
        <v>5</v>
      </c>
      <c r="C10" s="222" t="s">
        <v>36</v>
      </c>
      <c r="D10" s="222" t="s">
        <v>46</v>
      </c>
      <c r="E10" s="222" t="s">
        <v>51</v>
      </c>
      <c r="F10" s="222" t="s">
        <v>38</v>
      </c>
      <c r="G10" s="222" t="s">
        <v>37</v>
      </c>
      <c r="I10" s="180" t="s">
        <v>158</v>
      </c>
      <c r="J10" s="181"/>
      <c r="K10" s="181"/>
      <c r="L10" s="182"/>
      <c r="M10" s="183">
        <v>200000</v>
      </c>
      <c r="N10" s="184"/>
      <c r="O10" s="117"/>
      <c r="P10" s="117"/>
      <c r="Q10" s="120"/>
      <c r="R10" s="117"/>
      <c r="S10" s="117"/>
    </row>
    <row r="11" spans="1:20" ht="15.75" thickBot="1" x14ac:dyDescent="0.25">
      <c r="A11" s="279"/>
      <c r="B11" s="282"/>
      <c r="C11" s="223"/>
      <c r="D11" s="223"/>
      <c r="E11" s="223"/>
      <c r="F11" s="223"/>
      <c r="G11" s="223"/>
      <c r="I11" s="187" t="s">
        <v>133</v>
      </c>
      <c r="J11" s="188"/>
      <c r="K11" s="188"/>
      <c r="L11" s="189"/>
      <c r="M11" s="190">
        <f>SUM(M7:N10)</f>
        <v>917509.90999999992</v>
      </c>
      <c r="N11" s="191"/>
      <c r="P11" s="117"/>
      <c r="Q11" s="120"/>
      <c r="R11" s="117"/>
      <c r="S11" s="117"/>
    </row>
    <row r="12" spans="1:20" ht="15.75" thickBot="1" x14ac:dyDescent="0.25">
      <c r="A12" s="280"/>
      <c r="B12" s="283"/>
      <c r="C12" s="224"/>
      <c r="D12" s="224"/>
      <c r="E12" s="224"/>
      <c r="F12" s="224"/>
      <c r="G12" s="224"/>
      <c r="P12" s="117"/>
      <c r="Q12" s="120"/>
      <c r="R12" s="117"/>
      <c r="S12" s="117"/>
    </row>
    <row r="13" spans="1:20" ht="15.75" thickBot="1" x14ac:dyDescent="0.2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 t="s">
        <v>80</v>
      </c>
      <c r="G13" s="22" t="s">
        <v>81</v>
      </c>
    </row>
    <row r="14" spans="1:20" x14ac:dyDescent="0.2">
      <c r="A14" s="17" t="s">
        <v>11</v>
      </c>
      <c r="B14" s="129" t="s">
        <v>10</v>
      </c>
      <c r="C14" s="18" t="s">
        <v>45</v>
      </c>
      <c r="D14" s="33">
        <f>M11+S9</f>
        <v>6359346.8900000006</v>
      </c>
      <c r="E14" s="39"/>
      <c r="F14" s="36">
        <f>D14*E14/1000</f>
        <v>0</v>
      </c>
      <c r="G14" s="38">
        <f>F14</f>
        <v>0</v>
      </c>
    </row>
    <row r="15" spans="1:20" x14ac:dyDescent="0.2">
      <c r="A15" s="11" t="s">
        <v>20</v>
      </c>
      <c r="B15" s="129" t="s">
        <v>10</v>
      </c>
      <c r="C15" s="131" t="s">
        <v>45</v>
      </c>
      <c r="D15" s="34">
        <f>D14*5/100</f>
        <v>317967.34450000001</v>
      </c>
      <c r="E15" s="40"/>
      <c r="F15" s="132">
        <f>D15*E15/1000</f>
        <v>0</v>
      </c>
      <c r="G15" s="133">
        <f>F15</f>
        <v>0</v>
      </c>
    </row>
    <row r="16" spans="1:20" x14ac:dyDescent="0.2">
      <c r="A16" s="11" t="s">
        <v>12</v>
      </c>
      <c r="B16" s="13" t="s">
        <v>10</v>
      </c>
      <c r="C16" s="131" t="s">
        <v>45</v>
      </c>
      <c r="D16" s="34">
        <f>D14*8/100</f>
        <v>508747.75120000006</v>
      </c>
      <c r="E16" s="40"/>
      <c r="F16" s="132">
        <f t="shared" ref="F16:F29" si="0">D16*E16/1000</f>
        <v>0</v>
      </c>
      <c r="G16" s="133">
        <f t="shared" ref="G16:G29" si="1">F16</f>
        <v>0</v>
      </c>
    </row>
    <row r="17" spans="1:7" x14ac:dyDescent="0.2">
      <c r="A17" s="268" t="s">
        <v>13</v>
      </c>
      <c r="B17" s="270">
        <v>1000</v>
      </c>
      <c r="C17" s="272" t="s">
        <v>45</v>
      </c>
      <c r="D17" s="274">
        <f>D14*3/100</f>
        <v>190780.40670000002</v>
      </c>
      <c r="E17" s="276"/>
      <c r="F17" s="292">
        <f t="shared" si="0"/>
        <v>0</v>
      </c>
      <c r="G17" s="266">
        <f t="shared" si="1"/>
        <v>0</v>
      </c>
    </row>
    <row r="18" spans="1:7" x14ac:dyDescent="0.2">
      <c r="A18" s="269"/>
      <c r="B18" s="271"/>
      <c r="C18" s="273"/>
      <c r="D18" s="275"/>
      <c r="E18" s="277"/>
      <c r="F18" s="293"/>
      <c r="G18" s="267"/>
    </row>
    <row r="19" spans="1:7" x14ac:dyDescent="0.2">
      <c r="A19" s="11" t="s">
        <v>32</v>
      </c>
      <c r="B19" s="13">
        <v>1000</v>
      </c>
      <c r="C19" s="131" t="s">
        <v>45</v>
      </c>
      <c r="D19" s="34">
        <f>D14*3/100</f>
        <v>190780.40670000002</v>
      </c>
      <c r="E19" s="40"/>
      <c r="F19" s="132">
        <f t="shared" si="0"/>
        <v>0</v>
      </c>
      <c r="G19" s="133">
        <f t="shared" si="1"/>
        <v>0</v>
      </c>
    </row>
    <row r="20" spans="1:7" x14ac:dyDescent="0.2">
      <c r="A20" s="11" t="s">
        <v>47</v>
      </c>
      <c r="B20" s="13" t="s">
        <v>10</v>
      </c>
      <c r="C20" s="131" t="s">
        <v>45</v>
      </c>
      <c r="D20" s="34">
        <f>D14*3/100</f>
        <v>190780.40670000002</v>
      </c>
      <c r="E20" s="40"/>
      <c r="F20" s="132">
        <f t="shared" si="0"/>
        <v>0</v>
      </c>
      <c r="G20" s="133">
        <f t="shared" si="1"/>
        <v>0</v>
      </c>
    </row>
    <row r="21" spans="1:7" x14ac:dyDescent="0.2">
      <c r="A21" s="11" t="s">
        <v>9</v>
      </c>
      <c r="B21" s="13" t="s">
        <v>10</v>
      </c>
      <c r="C21" s="131" t="s">
        <v>45</v>
      </c>
      <c r="D21" s="34">
        <f>D14*5/100</f>
        <v>317967.34450000001</v>
      </c>
      <c r="E21" s="40"/>
      <c r="F21" s="132">
        <f t="shared" si="0"/>
        <v>0</v>
      </c>
      <c r="G21" s="133">
        <f t="shared" si="1"/>
        <v>0</v>
      </c>
    </row>
    <row r="22" spans="1:7" x14ac:dyDescent="0.2">
      <c r="A22" s="11" t="s">
        <v>48</v>
      </c>
      <c r="B22" s="13" t="s">
        <v>10</v>
      </c>
      <c r="C22" s="131" t="s">
        <v>45</v>
      </c>
      <c r="D22" s="34">
        <f>D14*7/100</f>
        <v>445154.28230000002</v>
      </c>
      <c r="E22" s="40"/>
      <c r="F22" s="132">
        <f t="shared" si="0"/>
        <v>0</v>
      </c>
      <c r="G22" s="133">
        <f t="shared" si="1"/>
        <v>0</v>
      </c>
    </row>
    <row r="23" spans="1:7" x14ac:dyDescent="0.2">
      <c r="A23" s="11" t="s">
        <v>6</v>
      </c>
      <c r="B23" s="13">
        <v>2000</v>
      </c>
      <c r="C23" s="131" t="s">
        <v>45</v>
      </c>
      <c r="D23" s="34">
        <f>D14*5/100</f>
        <v>317967.34450000001</v>
      </c>
      <c r="E23" s="40"/>
      <c r="F23" s="132">
        <f t="shared" si="0"/>
        <v>0</v>
      </c>
      <c r="G23" s="133">
        <f t="shared" si="1"/>
        <v>0</v>
      </c>
    </row>
    <row r="24" spans="1:7" x14ac:dyDescent="0.2">
      <c r="A24" s="11" t="s">
        <v>49</v>
      </c>
      <c r="B24" s="13">
        <v>20000</v>
      </c>
      <c r="C24" s="131" t="s">
        <v>45</v>
      </c>
      <c r="D24" s="34">
        <f>D14</f>
        <v>6359346.8900000006</v>
      </c>
      <c r="E24" s="40"/>
      <c r="F24" s="132">
        <f t="shared" si="0"/>
        <v>0</v>
      </c>
      <c r="G24" s="133">
        <f t="shared" si="1"/>
        <v>0</v>
      </c>
    </row>
    <row r="25" spans="1:7" x14ac:dyDescent="0.2">
      <c r="A25" s="11" t="s">
        <v>98</v>
      </c>
      <c r="B25" s="13" t="s">
        <v>10</v>
      </c>
      <c r="C25" s="131" t="s">
        <v>45</v>
      </c>
      <c r="D25" s="34">
        <f>D14*2/100</f>
        <v>127186.93780000001</v>
      </c>
      <c r="E25" s="40"/>
      <c r="F25" s="132">
        <f>D25*E25/1000</f>
        <v>0</v>
      </c>
      <c r="G25" s="133">
        <f t="shared" si="1"/>
        <v>0</v>
      </c>
    </row>
    <row r="26" spans="1:7" x14ac:dyDescent="0.2">
      <c r="A26" s="11" t="s">
        <v>50</v>
      </c>
      <c r="B26" s="13" t="s">
        <v>10</v>
      </c>
      <c r="C26" s="131" t="s">
        <v>45</v>
      </c>
      <c r="D26" s="34">
        <f>D14*10/100</f>
        <v>635934.68900000001</v>
      </c>
      <c r="E26" s="40"/>
      <c r="F26" s="132">
        <f t="shared" si="0"/>
        <v>0</v>
      </c>
      <c r="G26" s="133">
        <f t="shared" si="1"/>
        <v>0</v>
      </c>
    </row>
    <row r="27" spans="1:7" x14ac:dyDescent="0.2">
      <c r="A27" s="11" t="s">
        <v>7</v>
      </c>
      <c r="B27" s="13" t="s">
        <v>10</v>
      </c>
      <c r="C27" s="131" t="s">
        <v>45</v>
      </c>
      <c r="D27" s="34">
        <f>D14*4/100</f>
        <v>254373.87560000003</v>
      </c>
      <c r="E27" s="40"/>
      <c r="F27" s="132">
        <f t="shared" si="0"/>
        <v>0</v>
      </c>
      <c r="G27" s="133">
        <f t="shared" si="1"/>
        <v>0</v>
      </c>
    </row>
    <row r="28" spans="1:7" x14ac:dyDescent="0.2">
      <c r="A28" s="11" t="s">
        <v>14</v>
      </c>
      <c r="B28" s="13" t="s">
        <v>10</v>
      </c>
      <c r="C28" s="131" t="s">
        <v>45</v>
      </c>
      <c r="D28" s="34">
        <f>M7</f>
        <v>244273.87</v>
      </c>
      <c r="E28" s="40"/>
      <c r="F28" s="132">
        <f t="shared" si="0"/>
        <v>0</v>
      </c>
      <c r="G28" s="133">
        <f t="shared" si="1"/>
        <v>0</v>
      </c>
    </row>
    <row r="29" spans="1:7" ht="15.75" thickBot="1" x14ac:dyDescent="0.25">
      <c r="A29" s="14" t="s">
        <v>15</v>
      </c>
      <c r="B29" s="15">
        <v>1500</v>
      </c>
      <c r="C29" s="131" t="s">
        <v>45</v>
      </c>
      <c r="D29" s="35">
        <f>D14*3/100</f>
        <v>190780.40670000002</v>
      </c>
      <c r="E29" s="41"/>
      <c r="F29" s="132">
        <f t="shared" si="0"/>
        <v>0</v>
      </c>
      <c r="G29" s="133">
        <f t="shared" si="1"/>
        <v>0</v>
      </c>
    </row>
    <row r="30" spans="1:7" ht="15.75" thickBot="1" x14ac:dyDescent="0.25">
      <c r="A30" s="30"/>
      <c r="B30" s="28"/>
      <c r="C30" s="203" t="s">
        <v>92</v>
      </c>
      <c r="D30" s="204"/>
      <c r="E30" s="204"/>
      <c r="F30" s="205"/>
      <c r="G30" s="42">
        <f>SUM(G14:G29)</f>
        <v>0</v>
      </c>
    </row>
    <row r="31" spans="1:7" x14ac:dyDescent="0.2">
      <c r="A31" s="95"/>
      <c r="B31" s="29"/>
      <c r="C31" s="87"/>
      <c r="D31" s="87"/>
      <c r="E31" s="87"/>
      <c r="F31" s="87"/>
      <c r="G31" s="97"/>
    </row>
    <row r="32" spans="1:7" x14ac:dyDescent="0.2">
      <c r="A32" s="95"/>
      <c r="B32" s="29"/>
      <c r="C32" s="87"/>
      <c r="D32" s="87"/>
      <c r="E32" s="87"/>
      <c r="F32" s="87"/>
      <c r="G32" s="97"/>
    </row>
    <row r="33" spans="1:21" x14ac:dyDescent="0.2">
      <c r="A33" s="95"/>
      <c r="B33" s="29"/>
      <c r="C33" s="87"/>
      <c r="D33" s="87"/>
      <c r="E33" s="87"/>
      <c r="F33" s="87"/>
      <c r="G33" s="97"/>
    </row>
    <row r="34" spans="1:21" x14ac:dyDescent="0.2">
      <c r="A34" s="95"/>
      <c r="B34" s="29"/>
      <c r="C34" s="87"/>
      <c r="D34" s="87"/>
      <c r="E34" s="87"/>
      <c r="F34" s="87"/>
      <c r="G34" s="97"/>
    </row>
    <row r="35" spans="1:21" x14ac:dyDescent="0.2">
      <c r="A35" s="95"/>
      <c r="B35" s="29"/>
      <c r="C35" s="87"/>
      <c r="D35" s="87"/>
      <c r="E35" s="87"/>
      <c r="F35" s="87"/>
      <c r="G35" s="97"/>
    </row>
    <row r="36" spans="1:21" x14ac:dyDescent="0.2">
      <c r="A36" s="95"/>
      <c r="B36" s="29"/>
      <c r="C36" s="87"/>
      <c r="D36" s="87"/>
      <c r="E36" s="87"/>
      <c r="F36" s="87"/>
      <c r="G36" s="97"/>
    </row>
    <row r="37" spans="1:21" x14ac:dyDescent="0.2">
      <c r="A37" s="95"/>
      <c r="B37" s="29"/>
      <c r="C37" s="87"/>
      <c r="D37" s="87"/>
      <c r="E37" s="87"/>
      <c r="F37" s="87"/>
      <c r="G37" s="97"/>
    </row>
    <row r="38" spans="1:21" x14ac:dyDescent="0.2">
      <c r="A38" s="95"/>
      <c r="B38" s="29"/>
      <c r="C38" s="87"/>
      <c r="D38" s="87"/>
      <c r="E38" s="87"/>
      <c r="F38" s="87"/>
      <c r="G38" s="97"/>
    </row>
    <row r="39" spans="1:21" x14ac:dyDescent="0.2">
      <c r="A39" s="241" t="s">
        <v>30</v>
      </c>
      <c r="B39" s="241"/>
      <c r="C39" s="241"/>
    </row>
    <row r="40" spans="1:21" ht="15.75" thickBot="1" x14ac:dyDescent="0.25"/>
    <row r="41" spans="1:21" x14ac:dyDescent="0.2">
      <c r="A41" s="213" t="s">
        <v>39</v>
      </c>
      <c r="B41" s="219" t="s">
        <v>18</v>
      </c>
      <c r="C41" s="219" t="s">
        <v>61</v>
      </c>
      <c r="D41" s="222" t="s">
        <v>62</v>
      </c>
      <c r="E41" s="222" t="s">
        <v>38</v>
      </c>
      <c r="F41" s="245" t="s">
        <v>37</v>
      </c>
      <c r="G41" s="294"/>
    </row>
    <row r="42" spans="1:21" x14ac:dyDescent="0.2">
      <c r="A42" s="214"/>
      <c r="B42" s="220"/>
      <c r="C42" s="220"/>
      <c r="D42" s="223"/>
      <c r="E42" s="223"/>
      <c r="F42" s="246"/>
      <c r="G42" s="294"/>
      <c r="U42" s="62"/>
    </row>
    <row r="43" spans="1:21" ht="21" customHeight="1" thickBot="1" x14ac:dyDescent="0.25">
      <c r="A43" s="215"/>
      <c r="B43" s="221"/>
      <c r="C43" s="221"/>
      <c r="D43" s="224"/>
      <c r="E43" s="224"/>
      <c r="F43" s="247"/>
      <c r="G43" s="294"/>
    </row>
    <row r="44" spans="1:21" ht="15.75" thickBot="1" x14ac:dyDescent="0.25">
      <c r="A44" s="21">
        <v>1</v>
      </c>
      <c r="B44" s="20">
        <v>2</v>
      </c>
      <c r="C44" s="21">
        <v>3</v>
      </c>
      <c r="D44" s="22">
        <v>4</v>
      </c>
      <c r="E44" s="22">
        <v>5</v>
      </c>
      <c r="F44" s="134" t="s">
        <v>82</v>
      </c>
      <c r="G44" s="138"/>
    </row>
    <row r="45" spans="1:21" ht="15.75" thickBot="1" x14ac:dyDescent="0.25">
      <c r="A45" s="46" t="s">
        <v>17</v>
      </c>
      <c r="B45" s="47"/>
      <c r="C45" s="47"/>
      <c r="D45" s="47"/>
      <c r="E45" s="47"/>
      <c r="F45" s="47"/>
      <c r="G45" s="139"/>
      <c r="T45" s="62"/>
    </row>
    <row r="46" spans="1:21" x14ac:dyDescent="0.2">
      <c r="A46" s="23" t="s">
        <v>16</v>
      </c>
      <c r="B46" s="237" t="s">
        <v>21</v>
      </c>
      <c r="C46" s="45" t="s">
        <v>45</v>
      </c>
      <c r="D46" s="55">
        <v>500000</v>
      </c>
      <c r="E46" s="50"/>
      <c r="F46" s="135">
        <f>E46</f>
        <v>0</v>
      </c>
      <c r="G46" s="140"/>
    </row>
    <row r="47" spans="1:21" ht="15.75" thickBot="1" x14ac:dyDescent="0.25">
      <c r="A47" s="85" t="s">
        <v>40</v>
      </c>
      <c r="B47" s="315"/>
      <c r="C47" s="48" t="s">
        <v>45</v>
      </c>
      <c r="D47" s="56">
        <v>50000</v>
      </c>
      <c r="E47" s="51"/>
      <c r="F47" s="136">
        <f>E47</f>
        <v>0</v>
      </c>
      <c r="G47" s="140"/>
      <c r="S47" s="62"/>
    </row>
    <row r="48" spans="1:21" ht="15.75" thickBot="1" x14ac:dyDescent="0.25">
      <c r="A48" s="203" t="s">
        <v>92</v>
      </c>
      <c r="B48" s="204"/>
      <c r="C48" s="204"/>
      <c r="D48" s="204"/>
      <c r="E48" s="205"/>
      <c r="F48" s="137">
        <f>SUM(F46:F47)</f>
        <v>0</v>
      </c>
      <c r="G48" s="141"/>
      <c r="O48" s="62"/>
    </row>
    <row r="49" spans="1:18" ht="15.75" thickBot="1" x14ac:dyDescent="0.25">
      <c r="A49" s="27"/>
      <c r="B49" s="27"/>
      <c r="C49" s="31"/>
      <c r="D49" s="10"/>
      <c r="E49" s="10"/>
      <c r="F49" s="10"/>
      <c r="G49" s="10"/>
      <c r="J49" s="62"/>
      <c r="K49" s="62"/>
      <c r="L49" s="62"/>
    </row>
    <row r="50" spans="1:18" x14ac:dyDescent="0.2">
      <c r="A50" s="209" t="s">
        <v>173</v>
      </c>
      <c r="B50" s="210"/>
      <c r="C50" s="210"/>
      <c r="D50" s="210"/>
      <c r="E50" s="210"/>
      <c r="F50" s="210"/>
      <c r="G50" s="211"/>
      <c r="M50" s="62"/>
      <c r="N50" s="62"/>
    </row>
    <row r="51" spans="1:18" x14ac:dyDescent="0.2">
      <c r="A51" s="234" t="s">
        <v>188</v>
      </c>
      <c r="B51" s="235"/>
      <c r="C51" s="235"/>
      <c r="D51" s="235"/>
      <c r="E51" s="235"/>
      <c r="F51" s="235"/>
      <c r="G51" s="236"/>
      <c r="P51" s="62"/>
      <c r="Q51" s="62"/>
      <c r="R51" s="62"/>
    </row>
    <row r="52" spans="1:18" ht="15.75" thickBot="1" x14ac:dyDescent="0.25">
      <c r="A52" s="225" t="s">
        <v>189</v>
      </c>
      <c r="B52" s="226"/>
      <c r="C52" s="226"/>
      <c r="D52" s="226"/>
      <c r="E52" s="226"/>
      <c r="F52" s="226"/>
      <c r="G52" s="227"/>
    </row>
    <row r="53" spans="1:18" x14ac:dyDescent="0.2">
      <c r="A53" s="289" t="s">
        <v>99</v>
      </c>
      <c r="B53" s="289"/>
      <c r="C53" s="289"/>
      <c r="D53" s="289"/>
      <c r="E53" s="289"/>
      <c r="F53" s="289"/>
      <c r="G53" s="98"/>
    </row>
    <row r="54" spans="1:18" x14ac:dyDescent="0.2">
      <c r="A54" s="289"/>
      <c r="B54" s="289"/>
      <c r="C54" s="289"/>
      <c r="D54" s="289"/>
      <c r="E54" s="289"/>
      <c r="F54" s="289"/>
    </row>
    <row r="55" spans="1:18" x14ac:dyDescent="0.2">
      <c r="A55" s="212" t="s">
        <v>41</v>
      </c>
      <c r="B55" s="212"/>
      <c r="C55" s="212"/>
      <c r="D55" s="212"/>
      <c r="E55" s="212"/>
      <c r="F55" s="212"/>
      <c r="G55" s="212"/>
    </row>
    <row r="56" spans="1:18" ht="15.75" thickBot="1" x14ac:dyDescent="0.25"/>
    <row r="57" spans="1:18" x14ac:dyDescent="0.2">
      <c r="A57" s="213" t="s">
        <v>42</v>
      </c>
      <c r="B57" s="216" t="s">
        <v>1</v>
      </c>
      <c r="C57" s="219" t="s">
        <v>89</v>
      </c>
      <c r="D57" s="222" t="s">
        <v>36</v>
      </c>
      <c r="E57" s="222" t="s">
        <v>35</v>
      </c>
      <c r="F57" s="222" t="s">
        <v>38</v>
      </c>
      <c r="G57" s="222" t="s">
        <v>37</v>
      </c>
    </row>
    <row r="58" spans="1:18" x14ac:dyDescent="0.2">
      <c r="A58" s="214"/>
      <c r="B58" s="217"/>
      <c r="C58" s="220"/>
      <c r="D58" s="223"/>
      <c r="E58" s="223"/>
      <c r="F58" s="223"/>
      <c r="G58" s="223"/>
    </row>
    <row r="59" spans="1:18" ht="15.75" thickBot="1" x14ac:dyDescent="0.25">
      <c r="A59" s="215"/>
      <c r="B59" s="218"/>
      <c r="C59" s="221"/>
      <c r="D59" s="224"/>
      <c r="E59" s="224"/>
      <c r="F59" s="224"/>
      <c r="G59" s="224"/>
    </row>
    <row r="60" spans="1:18" ht="15.75" thickBot="1" x14ac:dyDescent="0.25">
      <c r="A60" s="21">
        <v>1</v>
      </c>
      <c r="B60" s="20">
        <v>2</v>
      </c>
      <c r="C60" s="21">
        <v>3</v>
      </c>
      <c r="D60" s="22">
        <v>4</v>
      </c>
      <c r="E60" s="22">
        <v>5</v>
      </c>
      <c r="F60" s="22">
        <v>6</v>
      </c>
      <c r="G60" s="22" t="s">
        <v>81</v>
      </c>
    </row>
    <row r="61" spans="1:18" x14ac:dyDescent="0.2">
      <c r="A61" s="88" t="s">
        <v>2</v>
      </c>
      <c r="B61" s="89">
        <v>80000</v>
      </c>
      <c r="C61" s="206" t="s">
        <v>90</v>
      </c>
      <c r="D61" s="24" t="s">
        <v>43</v>
      </c>
      <c r="E61" s="18">
        <v>2</v>
      </c>
      <c r="F61" s="50"/>
      <c r="G61" s="53">
        <f t="shared" ref="G61:G66" si="2">F61</f>
        <v>0</v>
      </c>
    </row>
    <row r="62" spans="1:18" x14ac:dyDescent="0.2">
      <c r="A62" s="90" t="s">
        <v>3</v>
      </c>
      <c r="B62" s="89">
        <v>40000</v>
      </c>
      <c r="C62" s="207"/>
      <c r="D62" s="25" t="s">
        <v>43</v>
      </c>
      <c r="E62" s="130">
        <v>2</v>
      </c>
      <c r="F62" s="52"/>
      <c r="G62" s="58">
        <f t="shared" si="2"/>
        <v>0</v>
      </c>
    </row>
    <row r="63" spans="1:18" x14ac:dyDescent="0.2">
      <c r="A63" s="90" t="s">
        <v>4</v>
      </c>
      <c r="B63" s="89">
        <v>160000</v>
      </c>
      <c r="C63" s="207"/>
      <c r="D63" s="25" t="s">
        <v>43</v>
      </c>
      <c r="E63" s="142">
        <v>2</v>
      </c>
      <c r="F63" s="52"/>
      <c r="G63" s="58">
        <f t="shared" si="2"/>
        <v>0</v>
      </c>
    </row>
    <row r="64" spans="1:18" x14ac:dyDescent="0.2">
      <c r="A64" s="90" t="s">
        <v>86</v>
      </c>
      <c r="B64" s="89">
        <v>150</v>
      </c>
      <c r="C64" s="207"/>
      <c r="D64" s="25" t="s">
        <v>43</v>
      </c>
      <c r="E64" s="142">
        <v>2</v>
      </c>
      <c r="F64" s="52"/>
      <c r="G64" s="58">
        <f t="shared" si="2"/>
        <v>0</v>
      </c>
    </row>
    <row r="65" spans="1:21" x14ac:dyDescent="0.2">
      <c r="A65" s="90" t="s">
        <v>87</v>
      </c>
      <c r="B65" s="89">
        <v>100</v>
      </c>
      <c r="C65" s="207"/>
      <c r="D65" s="25" t="s">
        <v>43</v>
      </c>
      <c r="E65" s="142">
        <v>2</v>
      </c>
      <c r="F65" s="52"/>
      <c r="G65" s="58">
        <f t="shared" si="2"/>
        <v>0</v>
      </c>
    </row>
    <row r="66" spans="1:21" ht="15.75" thickBot="1" x14ac:dyDescent="0.25">
      <c r="A66" s="90" t="s">
        <v>88</v>
      </c>
      <c r="B66" s="89">
        <v>10000</v>
      </c>
      <c r="C66" s="208"/>
      <c r="D66" s="25" t="s">
        <v>43</v>
      </c>
      <c r="E66" s="142">
        <v>2</v>
      </c>
      <c r="F66" s="52"/>
      <c r="G66" s="58">
        <f t="shared" si="2"/>
        <v>0</v>
      </c>
    </row>
    <row r="67" spans="1:21" ht="15.75" thickBot="1" x14ac:dyDescent="0.25">
      <c r="A67" s="203" t="s">
        <v>92</v>
      </c>
      <c r="B67" s="204"/>
      <c r="C67" s="204"/>
      <c r="D67" s="204"/>
      <c r="E67" s="204"/>
      <c r="F67" s="205"/>
      <c r="G67" s="61">
        <f>SUM(G61:G66)</f>
        <v>0</v>
      </c>
    </row>
    <row r="73" spans="1:21" x14ac:dyDescent="0.2">
      <c r="B73" s="62"/>
      <c r="C73" s="62"/>
      <c r="D73" s="62"/>
      <c r="E73" s="62"/>
      <c r="F73" s="62"/>
      <c r="G73" s="62"/>
    </row>
    <row r="74" spans="1:21" x14ac:dyDescent="0.2">
      <c r="A74" s="62"/>
      <c r="H74" s="62"/>
    </row>
    <row r="78" spans="1:21" s="62" customFormat="1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</row>
  </sheetData>
  <mergeCells count="58">
    <mergeCell ref="C61:C66"/>
    <mergeCell ref="A67:F67"/>
    <mergeCell ref="A53:F53"/>
    <mergeCell ref="A54:F54"/>
    <mergeCell ref="A55:G55"/>
    <mergeCell ref="A57:A59"/>
    <mergeCell ref="B57:B59"/>
    <mergeCell ref="C57:C59"/>
    <mergeCell ref="D57:D59"/>
    <mergeCell ref="E57:E59"/>
    <mergeCell ref="E41:E43"/>
    <mergeCell ref="F41:F43"/>
    <mergeCell ref="G41:G43"/>
    <mergeCell ref="F57:F59"/>
    <mergeCell ref="G57:G59"/>
    <mergeCell ref="A48:E48"/>
    <mergeCell ref="A50:G50"/>
    <mergeCell ref="A51:G51"/>
    <mergeCell ref="A52:G52"/>
    <mergeCell ref="B46:B47"/>
    <mergeCell ref="I11:L11"/>
    <mergeCell ref="M11:N11"/>
    <mergeCell ref="G17:G18"/>
    <mergeCell ref="C30:F30"/>
    <mergeCell ref="A39:C39"/>
    <mergeCell ref="A41:A43"/>
    <mergeCell ref="A17:A18"/>
    <mergeCell ref="B17:B18"/>
    <mergeCell ref="C17:C18"/>
    <mergeCell ref="D17:D18"/>
    <mergeCell ref="E17:E18"/>
    <mergeCell ref="F17:F18"/>
    <mergeCell ref="B41:B43"/>
    <mergeCell ref="C41:C43"/>
    <mergeCell ref="D41:D43"/>
    <mergeCell ref="I9:L9"/>
    <mergeCell ref="M9:N9"/>
    <mergeCell ref="P9:R9"/>
    <mergeCell ref="A10:A12"/>
    <mergeCell ref="B10:B12"/>
    <mergeCell ref="C10:C12"/>
    <mergeCell ref="D10:D12"/>
    <mergeCell ref="E10:E12"/>
    <mergeCell ref="F10:F12"/>
    <mergeCell ref="G10:G12"/>
    <mergeCell ref="I10:L10"/>
    <mergeCell ref="M10:N10"/>
    <mergeCell ref="I7:L7"/>
    <mergeCell ref="M7:N7"/>
    <mergeCell ref="P7:R7"/>
    <mergeCell ref="I8:L8"/>
    <mergeCell ref="M8:N8"/>
    <mergeCell ref="P8:R8"/>
    <mergeCell ref="A1:B1"/>
    <mergeCell ref="I4:L6"/>
    <mergeCell ref="M4:N6"/>
    <mergeCell ref="P4:R6"/>
    <mergeCell ref="S4:S6"/>
  </mergeCells>
  <printOptions verticalCentered="1"/>
  <pageMargins left="0.39370078740157483" right="0.39370078740157483" top="0.39370078740157483" bottom="0.3937007874015748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</sheetPr>
  <dimension ref="A1:B50"/>
  <sheetViews>
    <sheetView topLeftCell="A25" workbookViewId="0">
      <selection activeCell="E26" sqref="E26"/>
    </sheetView>
  </sheetViews>
  <sheetFormatPr defaultColWidth="9.14453125" defaultRowHeight="14.25" x14ac:dyDescent="0.2"/>
  <cols>
    <col min="1" max="1" width="48.5625" style="1" customWidth="1"/>
    <col min="2" max="2" width="20.17578125" style="1" customWidth="1"/>
    <col min="3" max="4" width="16.41015625" style="1" customWidth="1"/>
    <col min="5" max="7" width="11.56640625" style="1" customWidth="1"/>
    <col min="8" max="16384" width="9.14453125" style="1"/>
  </cols>
  <sheetData>
    <row r="1" spans="1:2" ht="18.75" x14ac:dyDescent="0.25">
      <c r="A1" s="5" t="s">
        <v>44</v>
      </c>
      <c r="B1" s="99"/>
    </row>
    <row r="2" spans="1:2" ht="18.75" x14ac:dyDescent="0.25">
      <c r="A2" s="100"/>
      <c r="B2" s="99"/>
    </row>
    <row r="3" spans="1:2" ht="18.75" x14ac:dyDescent="0.25">
      <c r="A3" s="101" t="s">
        <v>176</v>
      </c>
      <c r="B3" s="99"/>
    </row>
    <row r="4" spans="1:2" ht="15" thickBot="1" x14ac:dyDescent="0.25"/>
    <row r="5" spans="1:2" ht="15.75" customHeight="1" x14ac:dyDescent="0.2">
      <c r="A5" s="325" t="s">
        <v>95</v>
      </c>
      <c r="B5" s="327" t="s">
        <v>94</v>
      </c>
    </row>
    <row r="6" spans="1:2" ht="15.75" customHeight="1" x14ac:dyDescent="0.2">
      <c r="A6" s="326"/>
      <c r="B6" s="328"/>
    </row>
    <row r="7" spans="1:2" ht="15.75" customHeight="1" x14ac:dyDescent="0.2">
      <c r="A7" s="326"/>
      <c r="B7" s="328"/>
    </row>
    <row r="8" spans="1:2" ht="16.5" customHeight="1" x14ac:dyDescent="0.2">
      <c r="A8" s="326"/>
      <c r="B8" s="328"/>
    </row>
    <row r="9" spans="1:2" ht="12.75" customHeight="1" x14ac:dyDescent="0.2">
      <c r="A9" s="323" t="s">
        <v>22</v>
      </c>
      <c r="B9" s="324"/>
    </row>
    <row r="10" spans="1:2" ht="12.75" customHeight="1" x14ac:dyDescent="0.2">
      <c r="A10" s="323"/>
      <c r="B10" s="324"/>
    </row>
    <row r="11" spans="1:2" ht="12.75" customHeight="1" x14ac:dyDescent="0.2">
      <c r="A11" s="323" t="s">
        <v>23</v>
      </c>
      <c r="B11" s="324"/>
    </row>
    <row r="12" spans="1:2" ht="12.75" customHeight="1" x14ac:dyDescent="0.2">
      <c r="A12" s="323"/>
      <c r="B12" s="324"/>
    </row>
    <row r="13" spans="1:2" ht="12.75" customHeight="1" x14ac:dyDescent="0.2">
      <c r="A13" s="323" t="s">
        <v>97</v>
      </c>
      <c r="B13" s="324"/>
    </row>
    <row r="14" spans="1:2" ht="12.75" customHeight="1" x14ac:dyDescent="0.2">
      <c r="A14" s="323"/>
      <c r="B14" s="324"/>
    </row>
    <row r="15" spans="1:2" ht="12.75" customHeight="1" x14ac:dyDescent="0.2">
      <c r="A15" s="323" t="s">
        <v>24</v>
      </c>
      <c r="B15" s="324"/>
    </row>
    <row r="16" spans="1:2" ht="12.75" customHeight="1" x14ac:dyDescent="0.2">
      <c r="A16" s="323"/>
      <c r="B16" s="324"/>
    </row>
    <row r="17" spans="1:2" ht="12.75" customHeight="1" x14ac:dyDescent="0.2">
      <c r="A17" s="319" t="s">
        <v>96</v>
      </c>
      <c r="B17" s="321">
        <f>SUM(B9:B16)</f>
        <v>0</v>
      </c>
    </row>
    <row r="18" spans="1:2" ht="12.75" customHeight="1" thickBot="1" x14ac:dyDescent="0.25">
      <c r="A18" s="320"/>
      <c r="B18" s="322"/>
    </row>
    <row r="21" spans="1:2" ht="18.75" x14ac:dyDescent="0.25">
      <c r="A21" s="101" t="s">
        <v>177</v>
      </c>
      <c r="B21" s="99"/>
    </row>
    <row r="22" spans="1:2" ht="15" thickBot="1" x14ac:dyDescent="0.25"/>
    <row r="23" spans="1:2" x14ac:dyDescent="0.2">
      <c r="A23" s="325" t="s">
        <v>95</v>
      </c>
      <c r="B23" s="327" t="s">
        <v>94</v>
      </c>
    </row>
    <row r="24" spans="1:2" x14ac:dyDescent="0.2">
      <c r="A24" s="326"/>
      <c r="B24" s="328"/>
    </row>
    <row r="25" spans="1:2" x14ac:dyDescent="0.2">
      <c r="A25" s="326"/>
      <c r="B25" s="328"/>
    </row>
    <row r="26" spans="1:2" x14ac:dyDescent="0.2">
      <c r="A26" s="326"/>
      <c r="B26" s="328"/>
    </row>
    <row r="27" spans="1:2" x14ac:dyDescent="0.2">
      <c r="A27" s="323" t="s">
        <v>22</v>
      </c>
      <c r="B27" s="324"/>
    </row>
    <row r="28" spans="1:2" x14ac:dyDescent="0.2">
      <c r="A28" s="323"/>
      <c r="B28" s="324"/>
    </row>
    <row r="29" spans="1:2" x14ac:dyDescent="0.2">
      <c r="A29" s="323" t="s">
        <v>23</v>
      </c>
      <c r="B29" s="324"/>
    </row>
    <row r="30" spans="1:2" x14ac:dyDescent="0.2">
      <c r="A30" s="323"/>
      <c r="B30" s="324"/>
    </row>
    <row r="31" spans="1:2" x14ac:dyDescent="0.2">
      <c r="A31" s="323" t="s">
        <v>97</v>
      </c>
      <c r="B31" s="324"/>
    </row>
    <row r="32" spans="1:2" x14ac:dyDescent="0.2">
      <c r="A32" s="323"/>
      <c r="B32" s="324"/>
    </row>
    <row r="33" spans="1:2" x14ac:dyDescent="0.2">
      <c r="A33" s="319" t="s">
        <v>96</v>
      </c>
      <c r="B33" s="321">
        <f>SUM(B27:B32)</f>
        <v>0</v>
      </c>
    </row>
    <row r="34" spans="1:2" ht="15" thickBot="1" x14ac:dyDescent="0.25">
      <c r="A34" s="320"/>
      <c r="B34" s="322"/>
    </row>
    <row r="37" spans="1:2" ht="18.75" x14ac:dyDescent="0.25">
      <c r="A37" s="101" t="s">
        <v>178</v>
      </c>
      <c r="B37" s="99"/>
    </row>
    <row r="38" spans="1:2" ht="15" thickBot="1" x14ac:dyDescent="0.25"/>
    <row r="39" spans="1:2" x14ac:dyDescent="0.2">
      <c r="A39" s="325" t="s">
        <v>95</v>
      </c>
      <c r="B39" s="327" t="s">
        <v>94</v>
      </c>
    </row>
    <row r="40" spans="1:2" x14ac:dyDescent="0.2">
      <c r="A40" s="326"/>
      <c r="B40" s="328"/>
    </row>
    <row r="41" spans="1:2" x14ac:dyDescent="0.2">
      <c r="A41" s="326"/>
      <c r="B41" s="328"/>
    </row>
    <row r="42" spans="1:2" x14ac:dyDescent="0.2">
      <c r="A42" s="326"/>
      <c r="B42" s="328"/>
    </row>
    <row r="43" spans="1:2" x14ac:dyDescent="0.2">
      <c r="A43" s="323" t="s">
        <v>22</v>
      </c>
      <c r="B43" s="324"/>
    </row>
    <row r="44" spans="1:2" x14ac:dyDescent="0.2">
      <c r="A44" s="323"/>
      <c r="B44" s="324"/>
    </row>
    <row r="45" spans="1:2" x14ac:dyDescent="0.2">
      <c r="A45" s="323" t="s">
        <v>23</v>
      </c>
      <c r="B45" s="324"/>
    </row>
    <row r="46" spans="1:2" x14ac:dyDescent="0.2">
      <c r="A46" s="323"/>
      <c r="B46" s="324"/>
    </row>
    <row r="47" spans="1:2" x14ac:dyDescent="0.2">
      <c r="A47" s="323" t="s">
        <v>97</v>
      </c>
      <c r="B47" s="324"/>
    </row>
    <row r="48" spans="1:2" x14ac:dyDescent="0.2">
      <c r="A48" s="323"/>
      <c r="B48" s="324"/>
    </row>
    <row r="49" spans="1:2" x14ac:dyDescent="0.2">
      <c r="A49" s="319" t="s">
        <v>96</v>
      </c>
      <c r="B49" s="321">
        <f>SUM(B43:B48)</f>
        <v>0</v>
      </c>
    </row>
    <row r="50" spans="1:2" ht="15" thickBot="1" x14ac:dyDescent="0.25">
      <c r="A50" s="320"/>
      <c r="B50" s="322"/>
    </row>
  </sheetData>
  <mergeCells count="32">
    <mergeCell ref="A17:A18"/>
    <mergeCell ref="A29:A30"/>
    <mergeCell ref="B29:B30"/>
    <mergeCell ref="A33:A34"/>
    <mergeCell ref="B17:B18"/>
    <mergeCell ref="A23:A26"/>
    <mergeCell ref="B23:B26"/>
    <mergeCell ref="B31:B32"/>
    <mergeCell ref="A27:A28"/>
    <mergeCell ref="B27:B28"/>
    <mergeCell ref="B5:B8"/>
    <mergeCell ref="A5:A8"/>
    <mergeCell ref="A9:A10"/>
    <mergeCell ref="A11:A12"/>
    <mergeCell ref="A13:A14"/>
    <mergeCell ref="A15:A16"/>
    <mergeCell ref="B9:B10"/>
    <mergeCell ref="B11:B12"/>
    <mergeCell ref="B13:B14"/>
    <mergeCell ref="B15:B16"/>
    <mergeCell ref="A43:A44"/>
    <mergeCell ref="B43:B44"/>
    <mergeCell ref="B33:B34"/>
    <mergeCell ref="A31:A32"/>
    <mergeCell ref="A39:A42"/>
    <mergeCell ref="B39:B42"/>
    <mergeCell ref="A49:A50"/>
    <mergeCell ref="B49:B50"/>
    <mergeCell ref="A45:A46"/>
    <mergeCell ref="B45:B46"/>
    <mergeCell ref="A47:A48"/>
    <mergeCell ref="B47:B4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OPĆINA VIŠKOVO</vt:lpstr>
      <vt:lpstr>DV VIŠKOVO</vt:lpstr>
      <vt:lpstr>JU NARODNA KNJIŽNICA HALUBAJSKA</vt:lpstr>
      <vt:lpstr>REKAPITULACIJA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X</cp:lastModifiedBy>
  <cp:lastPrinted>2019-01-10T13:26:56Z</cp:lastPrinted>
  <dcterms:created xsi:type="dcterms:W3CDTF">2016-02-16T14:14:54Z</dcterms:created>
  <dcterms:modified xsi:type="dcterms:W3CDTF">2019-12-02T08:04:54Z</dcterms:modified>
</cp:coreProperties>
</file>