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rusic\Desktop\ELEONORA\DJEČJI PRORAČUN\Dječji proračun 2024.-2026\"/>
    </mc:Choice>
  </mc:AlternateContent>
  <xr:revisionPtr revIDLastSave="0" documentId="13_ncr:1_{35A09127-67B0-4EDA-8B02-C6FDE6740482}" xr6:coauthVersionLast="47" xr6:coauthVersionMax="47" xr10:uidLastSave="{00000000-0000-0000-0000-000000000000}"/>
  <bookViews>
    <workbookView xWindow="-120" yWindow="-120" windowWidth="29040" windowHeight="15840" activeTab="6" xr2:uid="{D5236EFB-465E-4EAD-B399-36371AFD400E}"/>
  </bookViews>
  <sheets>
    <sheet name="izračun %" sheetId="5" r:id="rId1"/>
    <sheet name="List7" sheetId="7" r:id="rId2"/>
    <sheet name="List6" sheetId="6" r:id="rId3"/>
    <sheet name="List3" sheetId="3" r:id="rId4"/>
    <sheet name="List2" sheetId="2" r:id="rId5"/>
    <sheet name="List4" sheetId="4" r:id="rId6"/>
    <sheet name="List1" sheetId="1" r:id="rId7"/>
  </sheets>
  <definedNames>
    <definedName name="_xlnm.Print_Area" localSheetId="0">'izračun %'!$A$3:$H$59</definedName>
    <definedName name="_xlnm.Print_Area" localSheetId="6">List1!$A$3:$H$59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6" l="1"/>
  <c r="K9" i="5"/>
  <c r="H9" i="5"/>
  <c r="G9" i="5"/>
  <c r="E9" i="5"/>
  <c r="F9" i="5"/>
  <c r="D9" i="5"/>
  <c r="I47" i="5" s="1"/>
  <c r="I43" i="5"/>
  <c r="I40" i="5"/>
  <c r="I34" i="5"/>
  <c r="I32" i="5"/>
  <c r="I28" i="5"/>
  <c r="I24" i="5"/>
  <c r="I20" i="5"/>
  <c r="I16" i="5"/>
  <c r="I11" i="5"/>
  <c r="H50" i="5"/>
  <c r="G50" i="5"/>
  <c r="H49" i="5"/>
  <c r="G49" i="5"/>
  <c r="F48" i="5"/>
  <c r="H48" i="5" s="1"/>
  <c r="E48" i="5"/>
  <c r="E47" i="5" s="1"/>
  <c r="D48" i="5"/>
  <c r="D47" i="5" s="1"/>
  <c r="F47" i="5"/>
  <c r="H46" i="5"/>
  <c r="G46" i="5"/>
  <c r="H45" i="5"/>
  <c r="G45" i="5"/>
  <c r="F44" i="5"/>
  <c r="F43" i="5" s="1"/>
  <c r="E44" i="5"/>
  <c r="E43" i="5" s="1"/>
  <c r="D44" i="5"/>
  <c r="D43" i="5" s="1"/>
  <c r="H42" i="5"/>
  <c r="G42" i="5"/>
  <c r="H41" i="5"/>
  <c r="G41" i="5"/>
  <c r="H40" i="5"/>
  <c r="G40" i="5"/>
  <c r="F40" i="5"/>
  <c r="F39" i="5" s="1"/>
  <c r="E40" i="5"/>
  <c r="E39" i="5" s="1"/>
  <c r="G39" i="5" s="1"/>
  <c r="D40" i="5"/>
  <c r="D39" i="5"/>
  <c r="F36" i="5"/>
  <c r="E36" i="5"/>
  <c r="D36" i="5"/>
  <c r="H35" i="5"/>
  <c r="G35" i="5"/>
  <c r="H34" i="5"/>
  <c r="G34" i="5"/>
  <c r="F34" i="5"/>
  <c r="E34" i="5"/>
  <c r="D34" i="5"/>
  <c r="H33" i="5"/>
  <c r="G33" i="5"/>
  <c r="F32" i="5"/>
  <c r="H32" i="5" s="1"/>
  <c r="E32" i="5"/>
  <c r="G32" i="5" s="1"/>
  <c r="D32" i="5"/>
  <c r="H31" i="5"/>
  <c r="G31" i="5"/>
  <c r="H30" i="5"/>
  <c r="G30" i="5"/>
  <c r="H29" i="5"/>
  <c r="G29" i="5"/>
  <c r="F28" i="5"/>
  <c r="H28" i="5" s="1"/>
  <c r="E28" i="5"/>
  <c r="G28" i="5" s="1"/>
  <c r="D28" i="5"/>
  <c r="H27" i="5"/>
  <c r="G27" i="5"/>
  <c r="H26" i="5"/>
  <c r="G26" i="5"/>
  <c r="H25" i="5"/>
  <c r="G25" i="5"/>
  <c r="F24" i="5"/>
  <c r="H24" i="5" s="1"/>
  <c r="E24" i="5"/>
  <c r="G24" i="5" s="1"/>
  <c r="D24" i="5"/>
  <c r="D10" i="5" s="1"/>
  <c r="H23" i="5"/>
  <c r="G23" i="5"/>
  <c r="H22" i="5"/>
  <c r="G22" i="5"/>
  <c r="H20" i="5"/>
  <c r="F20" i="5"/>
  <c r="E20" i="5"/>
  <c r="G20" i="5" s="1"/>
  <c r="D20" i="5"/>
  <c r="H19" i="5"/>
  <c r="G19" i="5"/>
  <c r="H18" i="5"/>
  <c r="G18" i="5"/>
  <c r="H16" i="5"/>
  <c r="G16" i="5"/>
  <c r="F16" i="5"/>
  <c r="E16" i="5"/>
  <c r="D16" i="5"/>
  <c r="H15" i="5"/>
  <c r="G15" i="5"/>
  <c r="H14" i="5"/>
  <c r="G14" i="5"/>
  <c r="H12" i="5"/>
  <c r="G12" i="5"/>
  <c r="H11" i="5"/>
  <c r="G11" i="5"/>
  <c r="F11" i="5"/>
  <c r="F10" i="5" s="1"/>
  <c r="E11" i="5"/>
  <c r="D11" i="5"/>
  <c r="I36" i="5" l="1"/>
  <c r="I9" i="5" s="1"/>
  <c r="H39" i="5"/>
  <c r="G43" i="5"/>
  <c r="H47" i="5"/>
  <c r="G47" i="5"/>
  <c r="H43" i="5"/>
  <c r="G44" i="5"/>
  <c r="H44" i="5"/>
  <c r="E10" i="5"/>
  <c r="G48" i="5"/>
  <c r="G10" i="5" l="1"/>
  <c r="H10" i="5"/>
  <c r="E5" i="4" l="1"/>
  <c r="F5" i="4"/>
  <c r="D5" i="4"/>
  <c r="F14" i="3"/>
  <c r="E12" i="3"/>
  <c r="E11" i="3"/>
  <c r="E5" i="3"/>
  <c r="G5" i="3"/>
  <c r="D14" i="3"/>
  <c r="E48" i="1"/>
  <c r="F48" i="1"/>
  <c r="F47" i="1" s="1"/>
  <c r="D48" i="1"/>
  <c r="D47" i="1" s="1"/>
  <c r="H49" i="1"/>
  <c r="H50" i="1"/>
  <c r="G49" i="1"/>
  <c r="G50" i="1"/>
  <c r="G18" i="1"/>
  <c r="H31" i="1"/>
  <c r="G31" i="1"/>
  <c r="E14" i="3" l="1"/>
  <c r="H48" i="1"/>
  <c r="E47" i="1"/>
  <c r="H47" i="1" s="1"/>
  <c r="G48" i="1"/>
  <c r="G25" i="1"/>
  <c r="G26" i="1"/>
  <c r="F11" i="2"/>
  <c r="F10" i="2"/>
  <c r="F9" i="2"/>
  <c r="F8" i="2"/>
  <c r="F7" i="2"/>
  <c r="F6" i="2"/>
  <c r="F5" i="2"/>
  <c r="F12" i="2" s="1"/>
  <c r="C22" i="2"/>
  <c r="H26" i="1"/>
  <c r="H42" i="1"/>
  <c r="G42" i="1"/>
  <c r="H25" i="1"/>
  <c r="F11" i="1"/>
  <c r="E11" i="1"/>
  <c r="D11" i="1"/>
  <c r="H12" i="1"/>
  <c r="G12" i="1"/>
  <c r="H46" i="1"/>
  <c r="G46" i="1"/>
  <c r="H45" i="1"/>
  <c r="G45" i="1"/>
  <c r="F44" i="1"/>
  <c r="E44" i="1"/>
  <c r="D44" i="1"/>
  <c r="D43" i="1" s="1"/>
  <c r="H41" i="1"/>
  <c r="G41" i="1"/>
  <c r="F40" i="1"/>
  <c r="F39" i="1" s="1"/>
  <c r="E40" i="1"/>
  <c r="E39" i="1" s="1"/>
  <c r="D40" i="1"/>
  <c r="D39" i="1" s="1"/>
  <c r="F36" i="1"/>
  <c r="E36" i="1"/>
  <c r="D36" i="1"/>
  <c r="H35" i="1"/>
  <c r="G35" i="1"/>
  <c r="F34" i="1"/>
  <c r="E34" i="1"/>
  <c r="D34" i="1"/>
  <c r="H33" i="1"/>
  <c r="G33" i="1"/>
  <c r="F32" i="1"/>
  <c r="E32" i="1"/>
  <c r="D32" i="1"/>
  <c r="H30" i="1"/>
  <c r="G30" i="1"/>
  <c r="H29" i="1"/>
  <c r="G29" i="1"/>
  <c r="F28" i="1"/>
  <c r="E28" i="1"/>
  <c r="D28" i="1"/>
  <c r="H27" i="1"/>
  <c r="G27" i="1"/>
  <c r="F24" i="1"/>
  <c r="E24" i="1"/>
  <c r="D24" i="1"/>
  <c r="H23" i="1"/>
  <c r="G23" i="1"/>
  <c r="H22" i="1"/>
  <c r="G22" i="1"/>
  <c r="F20" i="1"/>
  <c r="E20" i="1"/>
  <c r="D20" i="1"/>
  <c r="H19" i="1"/>
  <c r="G19" i="1"/>
  <c r="H18" i="1"/>
  <c r="F16" i="1"/>
  <c r="E16" i="1"/>
  <c r="D16" i="1"/>
  <c r="H15" i="1"/>
  <c r="G15" i="1"/>
  <c r="H14" i="1"/>
  <c r="G14" i="1"/>
  <c r="G47" i="1" l="1"/>
  <c r="G32" i="1"/>
  <c r="H34" i="1"/>
  <c r="H28" i="1"/>
  <c r="H16" i="1"/>
  <c r="G16" i="1"/>
  <c r="G28" i="1"/>
  <c r="H32" i="1"/>
  <c r="G34" i="1"/>
  <c r="H44" i="1"/>
  <c r="H39" i="1"/>
  <c r="H40" i="1"/>
  <c r="G40" i="1"/>
  <c r="G44" i="1"/>
  <c r="G24" i="1"/>
  <c r="H24" i="1"/>
  <c r="G20" i="1"/>
  <c r="F10" i="1"/>
  <c r="H20" i="1"/>
  <c r="D10" i="1"/>
  <c r="D9" i="1" s="1"/>
  <c r="H11" i="1"/>
  <c r="E10" i="1"/>
  <c r="G11" i="1"/>
  <c r="G39" i="1"/>
  <c r="E43" i="1"/>
  <c r="G43" i="1" s="1"/>
  <c r="F43" i="1"/>
  <c r="F9" i="1" l="1"/>
  <c r="H43" i="1"/>
  <c r="H10" i="1"/>
  <c r="E9" i="1"/>
  <c r="G9" i="1" s="1"/>
  <c r="G10" i="1"/>
  <c r="H9" i="1" l="1"/>
</calcChain>
</file>

<file path=xl/sharedStrings.xml><?xml version="1.0" encoding="utf-8"?>
<sst xmlns="http://schemas.openxmlformats.org/spreadsheetml/2006/main" count="307" uniqueCount="121">
  <si>
    <t>OPĆINA VIŠKOVO</t>
  </si>
  <si>
    <t xml:space="preserve"> </t>
  </si>
  <si>
    <t xml:space="preserve">  Razdjel / glava / program</t>
  </si>
  <si>
    <t>OPIS</t>
  </si>
  <si>
    <t>PLAN ZA 2025.</t>
  </si>
  <si>
    <t>Indeks</t>
  </si>
  <si>
    <t>4/3</t>
  </si>
  <si>
    <t>5/4</t>
  </si>
  <si>
    <t>Razdjel: 003</t>
  </si>
  <si>
    <t>UPRAVNA TIJELA</t>
  </si>
  <si>
    <t>Glava:   00301</t>
  </si>
  <si>
    <t>JEDINSTVENI UPRAVNI ODJEL</t>
  </si>
  <si>
    <t>Program</t>
  </si>
  <si>
    <t>PREDŠKOLSKI ODGOJ I SKRB O DJECI</t>
  </si>
  <si>
    <t>Kapitalni projekt</t>
  </si>
  <si>
    <t>K211105</t>
  </si>
  <si>
    <t>Izgradnja i opremanje objekata predškolskog odgoja</t>
  </si>
  <si>
    <t>Aktivnost</t>
  </si>
  <si>
    <t>A211106</t>
  </si>
  <si>
    <t>Sufinanciranje smještaja djece u predškolskim ustanovama</t>
  </si>
  <si>
    <t>A211107</t>
  </si>
  <si>
    <t>Ostale pomoći i naknade obiteljima za djecu</t>
  </si>
  <si>
    <t>JAVNE POTREBE U OBRAZOVANJU</t>
  </si>
  <si>
    <t>K231011</t>
  </si>
  <si>
    <t>Izgradnja i opremanje školskih objekata</t>
  </si>
  <si>
    <t>A231009</t>
  </si>
  <si>
    <t>Javne potrebe iznad standarda u osnovnom obrazovanju</t>
  </si>
  <si>
    <t>A231010</t>
  </si>
  <si>
    <t>Javne potrebe iznad standarda u srednjem obrazovanju</t>
  </si>
  <si>
    <t>JAVNE POTREBE U KULTURI I RELIGIJI</t>
  </si>
  <si>
    <t>A251001</t>
  </si>
  <si>
    <t>Potpore javnim ustanovama u kulturi za programe rada s djecom</t>
  </si>
  <si>
    <t>A251019</t>
  </si>
  <si>
    <t>Potpore udrugama u kulturi za programe rada s djecom</t>
  </si>
  <si>
    <t>JAVNE POTREBE U SPORTU, REKREACIJI I TEHNICKOJ KULTURI</t>
  </si>
  <si>
    <t>K261014</t>
  </si>
  <si>
    <t>A261014</t>
  </si>
  <si>
    <t>Potpore sportašima i udrugama u sportu za programe rada s djecom</t>
  </si>
  <si>
    <t>JAVNE POTREBE U PODRUČJU SOCIJALNE, ZDRAVSTVENE I OBITELJSKE SKRBI</t>
  </si>
  <si>
    <t>A217101</t>
  </si>
  <si>
    <t>Ostale pomoći obiteljima i kućanstvima za djecu</t>
  </si>
  <si>
    <t>A217105</t>
  </si>
  <si>
    <t>Aktivnosti zdravstvene zaštite djece</t>
  </si>
  <si>
    <t>Tekući projekt</t>
  </si>
  <si>
    <t>T217107</t>
  </si>
  <si>
    <t>Projekt "Za sretnije djetinjstvo"</t>
  </si>
  <si>
    <t>ODRŽAVANJE OBJEKATA KOMUNALNE INFRASTRUKTURE</t>
  </si>
  <si>
    <t>A431004</t>
  </si>
  <si>
    <t>Održavanje dječjih igrališta i drugih javnih površina za djecu</t>
  </si>
  <si>
    <t>OSTALE KOMUNALNE DJELATNOSTI</t>
  </si>
  <si>
    <t>A441002</t>
  </si>
  <si>
    <t>Javni prijevoz za osnovnoškolsku djecu</t>
  </si>
  <si>
    <t>K461034</t>
  </si>
  <si>
    <t>K461007</t>
  </si>
  <si>
    <t>Izgradnja, uređenje i opremanje javnih površina za djecu</t>
  </si>
  <si>
    <t>-</t>
  </si>
  <si>
    <t>Glava:   00302</t>
  </si>
  <si>
    <t>PRORAČUNSKI KORISNIK: DJEČJI VRTIĆ VIŠKOVO</t>
  </si>
  <si>
    <t xml:space="preserve">Program </t>
  </si>
  <si>
    <t>A211101/2</t>
  </si>
  <si>
    <t>Osnovne i posebne aktivnosti Dječjeg vrtića Viškovo</t>
  </si>
  <si>
    <t>K211104</t>
  </si>
  <si>
    <t>Nabava opreme za Dječji vrtić Viškovo</t>
  </si>
  <si>
    <t>Glava:   00303</t>
  </si>
  <si>
    <t>PRORAČUNSKI KORISNIK: KNJIŽNICA "HALUBAJSKA ZORA"</t>
  </si>
  <si>
    <t>KNJIŽNIČNA DJELATNOST</t>
  </si>
  <si>
    <t>A241001</t>
  </si>
  <si>
    <t>Osnovne aktivnosti Knjižnice za dječji uzrast</t>
  </si>
  <si>
    <t>K241002</t>
  </si>
  <si>
    <t>Nabava knjižnične građe za djecu</t>
  </si>
  <si>
    <t>A211108</t>
  </si>
  <si>
    <t xml:space="preserve">Upravljanje i održavanje objekata predškolskog odgoja </t>
  </si>
  <si>
    <t>Izgradnja i opremanje sportskih objekata</t>
  </si>
  <si>
    <t>A261015</t>
  </si>
  <si>
    <t>Upravljanje i održavanje sportskih objekata</t>
  </si>
  <si>
    <t>2023.</t>
  </si>
  <si>
    <t>IZGRADNJA OBJEKATA I UREĐAJA KOMUNALNE INFRASTRUKTURE</t>
  </si>
  <si>
    <t xml:space="preserve">Općinska načelnica: </t>
  </si>
  <si>
    <t>Sanja Udović, dipl.oec., v.r.</t>
  </si>
  <si>
    <t>KLASA:400-08/23-01/02</t>
  </si>
  <si>
    <t xml:space="preserve">PLAN ZA 2024. </t>
  </si>
  <si>
    <t>PLAN ZA 2026.</t>
  </si>
  <si>
    <t>DJEČJI PRORAČUN OPĆINE VIŠKOVO ZA RAZDOBLJE OD 2024. DO 2026. GODINE</t>
  </si>
  <si>
    <r>
      <rPr>
        <sz val="8"/>
        <color theme="1"/>
        <rFont val="Arial"/>
        <family val="2"/>
        <charset val="238"/>
      </rPr>
      <t>Izvor: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Proračun Općine Viškovo za 2024. godinu i projekcije za 2025. i 2026. godinu ("Službene novine Općine Viškovo", broj 17/23.)</t>
    </r>
  </si>
  <si>
    <t>URBROJ:2170-35-05/1-24-___</t>
  </si>
  <si>
    <t>Glava: 00304</t>
  </si>
  <si>
    <t>PRORAČUNSKI KORISNIK: KUĆA HALUBAJSKEGA ZVONČARA</t>
  </si>
  <si>
    <t>A251028</t>
  </si>
  <si>
    <t>Osnovne aktivnosti Kuće za dječji uzrast</t>
  </si>
  <si>
    <t>A251029</t>
  </si>
  <si>
    <t xml:space="preserve">Posebne aktivnosti Kuće za dječji uzrasst </t>
  </si>
  <si>
    <t>K251030</t>
  </si>
  <si>
    <t>Nabava opreme za djecu</t>
  </si>
  <si>
    <t>Halub. Mažuretkinje</t>
  </si>
  <si>
    <t>SKD PROSVJETA</t>
  </si>
  <si>
    <t>KUD IZVOR</t>
  </si>
  <si>
    <t>KIPARSKA UDRUGA</t>
  </si>
  <si>
    <t>KLAPA LIBURNA</t>
  </si>
  <si>
    <t>HALUBAJKE</t>
  </si>
  <si>
    <t>UDRUGA MARČELJI</t>
  </si>
  <si>
    <t>LIMENA GLAZBA MARINIĆI</t>
  </si>
  <si>
    <t>HALUBAJSKI ZVONČARI</t>
  </si>
  <si>
    <t>UDRUGA ČA?</t>
  </si>
  <si>
    <t>KUD HALUBJAN</t>
  </si>
  <si>
    <t>KIPARENJE</t>
  </si>
  <si>
    <t>MIĆI ZVONČARI</t>
  </si>
  <si>
    <t>Viškovo, 05. veljače 2024.g.</t>
  </si>
  <si>
    <t xml:space="preserve">Izgradnja i rekonstrukcija prometnih objekata - ceste za novu školu </t>
  </si>
  <si>
    <t>DJEČJI PRORAČUN</t>
  </si>
  <si>
    <t>2024.</t>
  </si>
  <si>
    <t>2025.</t>
  </si>
  <si>
    <t xml:space="preserve">2026. </t>
  </si>
  <si>
    <t>PRORAČUN OPĆINE VIŠKOVO</t>
  </si>
  <si>
    <t>%</t>
  </si>
  <si>
    <t>Rashodi vezani uz predškolsk odgoj i skrb o djeci - 77%</t>
  </si>
  <si>
    <t>Rashodi vezani uz obrazovanje djece - 15%</t>
  </si>
  <si>
    <t>Rashodi vezani uz kulturne djelatnosti za djecu - 0,75%</t>
  </si>
  <si>
    <t>Rashodi vezani uz sport i rekreaciju djece - 1,2%</t>
  </si>
  <si>
    <t>Rashodi vezani uz socijalnu i zdravstvenu skrb djece - 2,14%</t>
  </si>
  <si>
    <t>Rashodi vezani uz javni prijevoz - 1%</t>
  </si>
  <si>
    <t>Rashodi vezani uz izgradnju i održavanje objekata namijenih djeci - 2,4%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</si>
</sst>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5FA8EB"/>
        <bgColor indexed="64"/>
      </patternFill>
    </fill>
    <fill>
      <patternFill patternType="solid">
        <fgColor rgb="FFDCE7F4"/>
        <bgColor indexed="64"/>
      </patternFill>
    </fill>
    <fill>
      <patternFill patternType="solid">
        <fgColor rgb="FFEBF1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 applyProtection="1">
      <protection locked="0"/>
    </xf>
    <xf numFmtId="0" fontId="2" fillId="2" borderId="0" xfId="1" applyFont="1" applyFill="1"/>
    <xf numFmtId="3" fontId="2" fillId="2" borderId="0" xfId="1" applyNumberFormat="1" applyFont="1" applyFill="1"/>
    <xf numFmtId="0" fontId="1" fillId="0" borderId="0" xfId="1"/>
    <xf numFmtId="3" fontId="1" fillId="0" borderId="0" xfId="1" applyNumberFormat="1"/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49" fontId="5" fillId="2" borderId="8" xfId="1" applyNumberFormat="1" applyFont="1" applyFill="1" applyBorder="1" applyAlignment="1">
      <alignment horizontal="center"/>
    </xf>
    <xf numFmtId="0" fontId="4" fillId="3" borderId="9" xfId="1" applyFont="1" applyFill="1" applyBorder="1"/>
    <xf numFmtId="0" fontId="4" fillId="3" borderId="10" xfId="1" applyFont="1" applyFill="1" applyBorder="1"/>
    <xf numFmtId="0" fontId="4" fillId="3" borderId="0" xfId="1" applyFont="1" applyFill="1"/>
    <xf numFmtId="0" fontId="6" fillId="0" borderId="0" xfId="1" applyFont="1"/>
    <xf numFmtId="0" fontId="6" fillId="0" borderId="0" xfId="1" applyFont="1" applyAlignment="1">
      <alignment horizontal="center"/>
    </xf>
    <xf numFmtId="4" fontId="7" fillId="5" borderId="0" xfId="1" applyNumberFormat="1" applyFont="1" applyFill="1"/>
    <xf numFmtId="4" fontId="4" fillId="3" borderId="11" xfId="1" applyNumberFormat="1" applyFont="1" applyFill="1" applyBorder="1"/>
    <xf numFmtId="4" fontId="4" fillId="3" borderId="0" xfId="1" applyNumberFormat="1" applyFont="1" applyFill="1"/>
    <xf numFmtId="4" fontId="7" fillId="5" borderId="11" xfId="1" applyNumberFormat="1" applyFont="1" applyFill="1" applyBorder="1"/>
    <xf numFmtId="4" fontId="8" fillId="4" borderId="0" xfId="1" applyNumberFormat="1" applyFont="1" applyFill="1"/>
    <xf numFmtId="4" fontId="8" fillId="4" borderId="11" xfId="1" applyNumberFormat="1" applyFont="1" applyFill="1" applyBorder="1"/>
    <xf numFmtId="0" fontId="8" fillId="4" borderId="9" xfId="1" applyFont="1" applyFill="1" applyBorder="1"/>
    <xf numFmtId="0" fontId="8" fillId="4" borderId="10" xfId="1" applyFont="1" applyFill="1" applyBorder="1" applyAlignment="1">
      <alignment horizontal="right"/>
    </xf>
    <xf numFmtId="0" fontId="8" fillId="4" borderId="0" xfId="1" applyFont="1" applyFill="1"/>
    <xf numFmtId="0" fontId="7" fillId="5" borderId="9" xfId="1" applyFont="1" applyFill="1" applyBorder="1"/>
    <xf numFmtId="0" fontId="7" fillId="5" borderId="10" xfId="1" applyFont="1" applyFill="1" applyBorder="1"/>
    <xf numFmtId="0" fontId="7" fillId="5" borderId="0" xfId="1" applyFont="1" applyFill="1"/>
    <xf numFmtId="4" fontId="7" fillId="5" borderId="0" xfId="1" applyNumberFormat="1" applyFont="1" applyFill="1" applyAlignment="1">
      <alignment horizontal="right"/>
    </xf>
    <xf numFmtId="4" fontId="7" fillId="5" borderId="11" xfId="1" applyNumberFormat="1" applyFont="1" applyFill="1" applyBorder="1" applyAlignment="1">
      <alignment horizontal="right"/>
    </xf>
    <xf numFmtId="0" fontId="7" fillId="5" borderId="14" xfId="1" applyFont="1" applyFill="1" applyBorder="1"/>
    <xf numFmtId="0" fontId="7" fillId="5" borderId="12" xfId="1" applyFont="1" applyFill="1" applyBorder="1"/>
    <xf numFmtId="0" fontId="7" fillId="5" borderId="13" xfId="1" applyFont="1" applyFill="1" applyBorder="1"/>
    <xf numFmtId="0" fontId="7" fillId="5" borderId="10" xfId="1" applyFont="1" applyFill="1" applyBorder="1" applyAlignment="1">
      <alignment horizontal="center"/>
    </xf>
    <xf numFmtId="0" fontId="9" fillId="0" borderId="0" xfId="0" applyFont="1"/>
    <xf numFmtId="0" fontId="8" fillId="4" borderId="10" xfId="1" applyFont="1" applyFill="1" applyBorder="1"/>
    <xf numFmtId="4" fontId="0" fillId="0" borderId="0" xfId="0" applyNumberFormat="1"/>
    <xf numFmtId="10" fontId="0" fillId="0" borderId="0" xfId="0" applyNumberFormat="1"/>
    <xf numFmtId="4" fontId="7" fillId="5" borderId="15" xfId="1" applyNumberFormat="1" applyFont="1" applyFill="1" applyBorder="1"/>
    <xf numFmtId="4" fontId="7" fillId="5" borderId="9" xfId="1" applyNumberFormat="1" applyFont="1" applyFill="1" applyBorder="1"/>
    <xf numFmtId="4" fontId="11" fillId="5" borderId="0" xfId="1" applyNumberFormat="1" applyFont="1" applyFill="1"/>
    <xf numFmtId="4" fontId="8" fillId="0" borderId="11" xfId="1" applyNumberFormat="1" applyFont="1" applyBorder="1"/>
    <xf numFmtId="4" fontId="8" fillId="4" borderId="0" xfId="1" applyNumberFormat="1" applyFont="1" applyFill="1" applyAlignment="1">
      <alignment horizontal="right"/>
    </xf>
    <xf numFmtId="4" fontId="8" fillId="4" borderId="11" xfId="1" applyNumberFormat="1" applyFont="1" applyFill="1" applyBorder="1" applyAlignment="1">
      <alignment horizontal="right"/>
    </xf>
    <xf numFmtId="3" fontId="1" fillId="0" borderId="0" xfId="1" applyNumberFormat="1" applyAlignment="1">
      <alignment horizontal="right"/>
    </xf>
    <xf numFmtId="4" fontId="7" fillId="5" borderId="12" xfId="1" applyNumberFormat="1" applyFont="1" applyFill="1" applyBorder="1"/>
    <xf numFmtId="3" fontId="4" fillId="2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0" borderId="0" xfId="0" applyFont="1"/>
    <xf numFmtId="4" fontId="11" fillId="5" borderId="14" xfId="1" applyNumberFormat="1" applyFont="1" applyFill="1" applyBorder="1" applyAlignment="1">
      <alignment horizontal="right"/>
    </xf>
    <xf numFmtId="4" fontId="11" fillId="5" borderId="15" xfId="1" applyNumberFormat="1" applyFont="1" applyFill="1" applyBorder="1" applyAlignment="1">
      <alignment horizontal="right"/>
    </xf>
    <xf numFmtId="4" fontId="4" fillId="3" borderId="1" xfId="1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8" xfId="0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9" fontId="0" fillId="0" borderId="0" xfId="0" applyNumberFormat="1"/>
    <xf numFmtId="4" fontId="0" fillId="0" borderId="0" xfId="0" applyNumberFormat="1" applyAlignment="1">
      <alignment horizontal="center"/>
    </xf>
    <xf numFmtId="4" fontId="7" fillId="5" borderId="14" xfId="1" applyNumberFormat="1" applyFont="1" applyFill="1" applyBorder="1"/>
    <xf numFmtId="4" fontId="9" fillId="0" borderId="0" xfId="0" applyNumberFormat="1" applyFont="1"/>
    <xf numFmtId="0" fontId="3" fillId="2" borderId="0" xfId="1" applyFont="1" applyFill="1" applyAlignment="1">
      <alignment horizontal="center"/>
    </xf>
    <xf numFmtId="0" fontId="1" fillId="0" borderId="0" xfId="0" applyFont="1"/>
    <xf numFmtId="0" fontId="6" fillId="0" borderId="0" xfId="1" applyFont="1" applyAlignment="1">
      <alignment horizontal="center"/>
    </xf>
  </cellXfs>
  <cellStyles count="2">
    <cellStyle name="Normalno" xfId="0" builtinId="0"/>
    <cellStyle name="Normalno 2" xfId="1" xr:uid="{C43966B8-AC00-4F12-BD23-13AE44366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List6!$C$5</c:f>
              <c:strCache>
                <c:ptCount val="1"/>
                <c:pt idx="0">
                  <c:v>Rashodi vezani uz predškolsk odgoj i skrb o djeci - 77%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C3-45AA-9BD2-51AC7C6DA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C3-45AA-9BD2-51AC7C6DA6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C3-45AA-9BD2-51AC7C6DA6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C3-45AA-9BD2-51AC7C6DA6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C3-45AA-9BD2-51AC7C6DA6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CC3-45AA-9BD2-51AC7C6DA6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CC3-45AA-9BD2-51AC7C6DA6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CC3-45AA-9BD2-51AC7C6DA689}"/>
              </c:ext>
            </c:extLst>
          </c:dPt>
          <c:val>
            <c:numRef>
              <c:f>List6!$D$5:$K$5</c:f>
              <c:numCache>
                <c:formatCode>General</c:formatCode>
                <c:ptCount val="8"/>
                <c:pt idx="7">
                  <c:v>87.75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4-4D29-9C9B-1623936BC2CC}"/>
            </c:ext>
          </c:extLst>
        </c:ser>
        <c:ser>
          <c:idx val="1"/>
          <c:order val="1"/>
          <c:tx>
            <c:strRef>
              <c:f>List6!$C$6</c:f>
              <c:strCache>
                <c:ptCount val="1"/>
                <c:pt idx="0">
                  <c:v>Rashodi vezani uz obrazovanje djece - 15%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CC3-45AA-9BD2-51AC7C6DA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CC3-45AA-9BD2-51AC7C6DA6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CC3-45AA-9BD2-51AC7C6DA6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BCC3-45AA-9BD2-51AC7C6DA6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BCC3-45AA-9BD2-51AC7C6DA6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BCC3-45AA-9BD2-51AC7C6DA6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BCC3-45AA-9BD2-51AC7C6DA6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BCC3-45AA-9BD2-51AC7C6DA689}"/>
              </c:ext>
            </c:extLst>
          </c:dPt>
          <c:val>
            <c:numRef>
              <c:f>List6!$D$6:$K$6</c:f>
              <c:numCache>
                <c:formatCode>General</c:formatCode>
                <c:ptCount val="8"/>
                <c:pt idx="7">
                  <c:v>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4-4D29-9C9B-1623936BC2CC}"/>
            </c:ext>
          </c:extLst>
        </c:ser>
        <c:ser>
          <c:idx val="2"/>
          <c:order val="2"/>
          <c:tx>
            <c:strRef>
              <c:f>List6!$C$7</c:f>
              <c:strCache>
                <c:ptCount val="1"/>
                <c:pt idx="0">
                  <c:v>Rashodi vezani uz kulturne djelatnosti za djecu - 0,75%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BCC3-45AA-9BD2-51AC7C6DA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BCC3-45AA-9BD2-51AC7C6DA6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BCC3-45AA-9BD2-51AC7C6DA6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BCC3-45AA-9BD2-51AC7C6DA6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BCC3-45AA-9BD2-51AC7C6DA6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BCC3-45AA-9BD2-51AC7C6DA6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BCC3-45AA-9BD2-51AC7C6DA6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BCC3-45AA-9BD2-51AC7C6DA689}"/>
              </c:ext>
            </c:extLst>
          </c:dPt>
          <c:val>
            <c:numRef>
              <c:f>List6!$D$7:$K$7</c:f>
              <c:numCache>
                <c:formatCode>General</c:formatCode>
                <c:ptCount val="8"/>
                <c:pt idx="7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4-4D29-9C9B-1623936BC2CC}"/>
            </c:ext>
          </c:extLst>
        </c:ser>
        <c:ser>
          <c:idx val="3"/>
          <c:order val="3"/>
          <c:tx>
            <c:strRef>
              <c:f>List6!$C$8</c:f>
              <c:strCache>
                <c:ptCount val="1"/>
                <c:pt idx="0">
                  <c:v>Rashodi vezani uz sport i rekreaciju djece - 1,2%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BCC3-45AA-9BD2-51AC7C6DA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BCC3-45AA-9BD2-51AC7C6DA6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BCC3-45AA-9BD2-51AC7C6DA6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BCC3-45AA-9BD2-51AC7C6DA6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BCC3-45AA-9BD2-51AC7C6DA6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BCC3-45AA-9BD2-51AC7C6DA6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BCC3-45AA-9BD2-51AC7C6DA6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BCC3-45AA-9BD2-51AC7C6DA689}"/>
              </c:ext>
            </c:extLst>
          </c:dPt>
          <c:val>
            <c:numRef>
              <c:f>List6!$D$8:$K$8</c:f>
              <c:numCache>
                <c:formatCode>General</c:formatCode>
                <c:ptCount val="8"/>
                <c:pt idx="7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B4-4D29-9C9B-1623936BC2CC}"/>
            </c:ext>
          </c:extLst>
        </c:ser>
        <c:ser>
          <c:idx val="4"/>
          <c:order val="4"/>
          <c:tx>
            <c:strRef>
              <c:f>List6!$C$9</c:f>
              <c:strCache>
                <c:ptCount val="1"/>
                <c:pt idx="0">
                  <c:v>Rashodi vezani uz socijalnu i zdravstvenu skrb djece - 2,14%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BCC3-45AA-9BD2-51AC7C6DA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BCC3-45AA-9BD2-51AC7C6DA6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BCC3-45AA-9BD2-51AC7C6DA6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BCC3-45AA-9BD2-51AC7C6DA6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BCC3-45AA-9BD2-51AC7C6DA6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BCC3-45AA-9BD2-51AC7C6DA6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BCC3-45AA-9BD2-51AC7C6DA6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BCC3-45AA-9BD2-51AC7C6DA689}"/>
              </c:ext>
            </c:extLst>
          </c:dPt>
          <c:val>
            <c:numRef>
              <c:f>List6!$D$9:$K$9</c:f>
              <c:numCache>
                <c:formatCode>General</c:formatCode>
                <c:ptCount val="8"/>
                <c:pt idx="7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4-4D29-9C9B-1623936BC2CC}"/>
            </c:ext>
          </c:extLst>
        </c:ser>
        <c:ser>
          <c:idx val="5"/>
          <c:order val="5"/>
          <c:tx>
            <c:strRef>
              <c:f>List6!$C$10</c:f>
              <c:strCache>
                <c:ptCount val="1"/>
                <c:pt idx="0">
                  <c:v>Rashodi vezani uz javni prijevoz - 1%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BCC3-45AA-9BD2-51AC7C6DA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BCC3-45AA-9BD2-51AC7C6DA6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BCC3-45AA-9BD2-51AC7C6DA6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BCC3-45AA-9BD2-51AC7C6DA6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BCC3-45AA-9BD2-51AC7C6DA6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B-BCC3-45AA-9BD2-51AC7C6DA6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D-BCC3-45AA-9BD2-51AC7C6DA6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F-BCC3-45AA-9BD2-51AC7C6DA689}"/>
              </c:ext>
            </c:extLst>
          </c:dPt>
          <c:val>
            <c:numRef>
              <c:f>List6!$D$10:$K$10</c:f>
              <c:numCache>
                <c:formatCode>General</c:formatCode>
                <c:ptCount val="8"/>
                <c:pt idx="7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B4-4D29-9C9B-1623936BC2CC}"/>
            </c:ext>
          </c:extLst>
        </c:ser>
        <c:ser>
          <c:idx val="6"/>
          <c:order val="6"/>
          <c:tx>
            <c:strRef>
              <c:f>List6!$C$11</c:f>
              <c:strCache>
                <c:ptCount val="1"/>
                <c:pt idx="0">
                  <c:v>Rashodi vezani uz izgradnju i održavanje objekata namijenih djeci - 2,4%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1-BCC3-45AA-9BD2-51AC7C6DA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3-BCC3-45AA-9BD2-51AC7C6DA6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5-BCC3-45AA-9BD2-51AC7C6DA6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7-BCC3-45AA-9BD2-51AC7C6DA6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9-BCC3-45AA-9BD2-51AC7C6DA6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B-BCC3-45AA-9BD2-51AC7C6DA6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D-BCC3-45AA-9BD2-51AC7C6DA6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F-BCC3-45AA-9BD2-51AC7C6DA689}"/>
              </c:ext>
            </c:extLst>
          </c:dPt>
          <c:val>
            <c:numRef>
              <c:f>List6!$D$11:$K$11</c:f>
              <c:numCache>
                <c:formatCode>General</c:formatCode>
                <c:ptCount val="8"/>
                <c:pt idx="7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B4-4D29-9C9B-1623936BC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List4!$C$3</c:f>
              <c:strCache>
                <c:ptCount val="1"/>
                <c:pt idx="0">
                  <c:v>PRORAČUN OPĆINE VIŠKOVO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List4!$D$2:$F$2</c:f>
              <c:strCache>
                <c:ptCount val="3"/>
                <c:pt idx="0">
                  <c:v>2024.</c:v>
                </c:pt>
                <c:pt idx="1">
                  <c:v>2025.</c:v>
                </c:pt>
                <c:pt idx="2">
                  <c:v>2026. </c:v>
                </c:pt>
              </c:strCache>
            </c:strRef>
          </c:cat>
          <c:val>
            <c:numRef>
              <c:f>List4!$D$3:$F$3</c:f>
              <c:numCache>
                <c:formatCode>#,##0.00</c:formatCode>
                <c:ptCount val="3"/>
                <c:pt idx="0">
                  <c:v>21160700</c:v>
                </c:pt>
                <c:pt idx="1">
                  <c:v>15123200</c:v>
                </c:pt>
                <c:pt idx="2">
                  <c:v>15828200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E-4DE7-BCAB-D5469646EE71}"/>
            </c:ext>
          </c:extLst>
        </c:ser>
        <c:ser>
          <c:idx val="1"/>
          <c:order val="1"/>
          <c:tx>
            <c:strRef>
              <c:f>List4!$C$4</c:f>
              <c:strCache>
                <c:ptCount val="1"/>
                <c:pt idx="0">
                  <c:v>DJEČJI PRORAČUN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List4!$D$2:$F$2</c:f>
              <c:strCache>
                <c:ptCount val="3"/>
                <c:pt idx="0">
                  <c:v>2024.</c:v>
                </c:pt>
                <c:pt idx="1">
                  <c:v>2025.</c:v>
                </c:pt>
                <c:pt idx="2">
                  <c:v>2026. </c:v>
                </c:pt>
              </c:strCache>
            </c:strRef>
          </c:cat>
          <c:val>
            <c:numRef>
              <c:f>List4!$D$4:$F$4</c:f>
              <c:numCache>
                <c:formatCode>#,##0.00</c:formatCode>
                <c:ptCount val="3"/>
                <c:pt idx="0">
                  <c:v>10195779</c:v>
                </c:pt>
                <c:pt idx="1">
                  <c:v>6182917</c:v>
                </c:pt>
                <c:pt idx="2">
                  <c:v>6315970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E-4DE7-BCAB-D5469646E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91711711"/>
        <c:axId val="1385238639"/>
      </c:barChart>
      <c:catAx>
        <c:axId val="1391711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85238639"/>
        <c:crosses val="autoZero"/>
        <c:auto val="1"/>
        <c:lblAlgn val="ctr"/>
        <c:lblOffset val="100"/>
        <c:noMultiLvlLbl val="0"/>
      </c:catAx>
      <c:valAx>
        <c:axId val="138523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1711711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12</xdr:row>
      <xdr:rowOff>42861</xdr:rowOff>
    </xdr:from>
    <xdr:to>
      <xdr:col>15</xdr:col>
      <xdr:colOff>66675</xdr:colOff>
      <xdr:row>29</xdr:row>
      <xdr:rowOff>180974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08BB597-AD45-66A8-C3D9-A5FB00FD1D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11</xdr:row>
      <xdr:rowOff>90487</xdr:rowOff>
    </xdr:from>
    <xdr:to>
      <xdr:col>12</xdr:col>
      <xdr:colOff>266700</xdr:colOff>
      <xdr:row>25</xdr:row>
      <xdr:rowOff>166687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1061534-ED49-704C-3C5F-261370DD4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E5F9-F001-4EF3-BD37-199016D14893}">
  <sheetPr>
    <pageSetUpPr fitToPage="1"/>
  </sheetPr>
  <dimension ref="A3:K57"/>
  <sheetViews>
    <sheetView topLeftCell="A13" zoomScale="120" zoomScaleNormal="120" workbookViewId="0">
      <selection activeCell="K10" sqref="K10"/>
    </sheetView>
  </sheetViews>
  <sheetFormatPr defaultRowHeight="15" x14ac:dyDescent="0.25"/>
  <cols>
    <col min="1" max="1" width="14.85546875" customWidth="1"/>
    <col min="3" max="3" width="61.28515625" bestFit="1" customWidth="1"/>
    <col min="4" max="4" width="13.42578125" bestFit="1" customWidth="1"/>
    <col min="5" max="5" width="14.42578125" customWidth="1"/>
    <col min="6" max="6" width="14.7109375" customWidth="1"/>
    <col min="9" max="9" width="15.5703125" customWidth="1"/>
    <col min="11" max="11" width="17.42578125" customWidth="1"/>
  </cols>
  <sheetData>
    <row r="3" spans="1:11" x14ac:dyDescent="0.25">
      <c r="A3" s="1" t="s">
        <v>0</v>
      </c>
      <c r="B3" s="2"/>
      <c r="C3" s="2"/>
      <c r="D3" s="3"/>
      <c r="E3" s="3"/>
      <c r="F3" s="3"/>
      <c r="G3" s="3"/>
      <c r="H3" s="3"/>
    </row>
    <row r="4" spans="1:11" x14ac:dyDescent="0.25">
      <c r="A4" s="67" t="s">
        <v>82</v>
      </c>
      <c r="B4" s="68"/>
      <c r="C4" s="68"/>
      <c r="D4" s="68"/>
      <c r="E4" s="68"/>
      <c r="F4" s="68"/>
      <c r="G4" s="68"/>
      <c r="H4" s="68"/>
    </row>
    <row r="5" spans="1:11" x14ac:dyDescent="0.25">
      <c r="A5" s="2"/>
      <c r="B5" s="2"/>
      <c r="C5" s="2"/>
      <c r="D5" s="3" t="s">
        <v>1</v>
      </c>
      <c r="E5" s="3"/>
      <c r="F5" s="3"/>
      <c r="G5" s="3"/>
      <c r="H5" s="3"/>
    </row>
    <row r="6" spans="1:11" x14ac:dyDescent="0.25">
      <c r="A6" s="4"/>
      <c r="B6" s="4"/>
      <c r="C6" s="4"/>
      <c r="D6" s="50"/>
      <c r="E6" s="5"/>
      <c r="F6" s="5"/>
      <c r="G6" s="5"/>
      <c r="H6" s="5"/>
    </row>
    <row r="7" spans="1:11" x14ac:dyDescent="0.25">
      <c r="A7" s="6" t="s">
        <v>2</v>
      </c>
      <c r="B7" s="7"/>
      <c r="C7" s="8" t="s">
        <v>3</v>
      </c>
      <c r="D7" s="52" t="s">
        <v>80</v>
      </c>
      <c r="E7" s="10" t="s">
        <v>4</v>
      </c>
      <c r="F7" s="9" t="s">
        <v>81</v>
      </c>
      <c r="G7" s="10" t="s">
        <v>5</v>
      </c>
      <c r="H7" s="9" t="s">
        <v>5</v>
      </c>
    </row>
    <row r="8" spans="1:11" x14ac:dyDescent="0.25">
      <c r="A8" s="11">
        <v>1</v>
      </c>
      <c r="B8" s="12"/>
      <c r="C8" s="13">
        <v>2</v>
      </c>
      <c r="D8" s="14">
        <v>3</v>
      </c>
      <c r="E8" s="15">
        <v>4</v>
      </c>
      <c r="F8" s="14">
        <v>5</v>
      </c>
      <c r="G8" s="15" t="s">
        <v>6</v>
      </c>
      <c r="H8" s="16" t="s">
        <v>7</v>
      </c>
    </row>
    <row r="9" spans="1:11" x14ac:dyDescent="0.25">
      <c r="A9" s="17" t="s">
        <v>8</v>
      </c>
      <c r="B9" s="18"/>
      <c r="C9" s="19" t="s">
        <v>9</v>
      </c>
      <c r="D9" s="23">
        <f>D10+D39+D43+D47</f>
        <v>10195779</v>
      </c>
      <c r="E9" s="23">
        <f t="shared" ref="E9:F9" si="0">E10+E39+E43+E47</f>
        <v>6182917</v>
      </c>
      <c r="F9" s="23">
        <f t="shared" si="0"/>
        <v>6315970</v>
      </c>
      <c r="G9" s="23">
        <f>E9/D9*100</f>
        <v>60.641928390170087</v>
      </c>
      <c r="H9" s="23">
        <f>F9/E9*100</f>
        <v>102.15194543287578</v>
      </c>
      <c r="I9" s="42">
        <f>SUM(I11:I47)</f>
        <v>100</v>
      </c>
      <c r="K9" s="42">
        <f>D9+E9+F9</f>
        <v>22694666</v>
      </c>
    </row>
    <row r="10" spans="1:11" x14ac:dyDescent="0.25">
      <c r="A10" s="17" t="s">
        <v>10</v>
      </c>
      <c r="B10" s="18"/>
      <c r="C10" s="19" t="s">
        <v>11</v>
      </c>
      <c r="D10" s="23">
        <f>D11+D16+D20+D24+D28+D32+D34+D36</f>
        <v>8660659</v>
      </c>
      <c r="E10" s="23">
        <f>E11+E16+E20+E24+E28+E32+E34+E36</f>
        <v>4633759</v>
      </c>
      <c r="F10" s="23">
        <f>F11+F16+F20+F24+F28+F32+F34+F36</f>
        <v>4758759</v>
      </c>
      <c r="G10" s="24">
        <f t="shared" ref="G10:H11" si="1">E10*100/D10</f>
        <v>53.503538241143083</v>
      </c>
      <c r="H10" s="23">
        <f t="shared" si="1"/>
        <v>102.69759389730886</v>
      </c>
    </row>
    <row r="11" spans="1:11" x14ac:dyDescent="0.25">
      <c r="A11" s="28" t="s">
        <v>12</v>
      </c>
      <c r="B11" s="29">
        <v>2011</v>
      </c>
      <c r="C11" s="30" t="s">
        <v>13</v>
      </c>
      <c r="D11" s="27">
        <f>SUM(D12:D15)</f>
        <v>7514800</v>
      </c>
      <c r="E11" s="27">
        <f>SUM(E12:E15)</f>
        <v>3081100</v>
      </c>
      <c r="F11" s="27">
        <f>SUM(F12:F15)</f>
        <v>3006100</v>
      </c>
      <c r="G11" s="26">
        <f t="shared" si="1"/>
        <v>41.000425826369295</v>
      </c>
      <c r="H11" s="27">
        <f t="shared" si="1"/>
        <v>97.565804420499177</v>
      </c>
      <c r="I11" s="42">
        <f>D11/D9*100</f>
        <v>73.705010671573007</v>
      </c>
    </row>
    <row r="12" spans="1:11" x14ac:dyDescent="0.25">
      <c r="A12" s="31" t="s">
        <v>14</v>
      </c>
      <c r="B12" s="32" t="s">
        <v>15</v>
      </c>
      <c r="C12" s="33" t="s">
        <v>16</v>
      </c>
      <c r="D12" s="25">
        <v>4483700</v>
      </c>
      <c r="E12" s="25">
        <v>75000</v>
      </c>
      <c r="F12" s="25">
        <v>0</v>
      </c>
      <c r="G12" s="25">
        <f t="shared" ref="G12:H16" si="2">E12/D12*100</f>
        <v>1.6727256506902779</v>
      </c>
      <c r="H12" s="25">
        <f t="shared" si="2"/>
        <v>0</v>
      </c>
      <c r="I12" s="42"/>
    </row>
    <row r="13" spans="1:11" x14ac:dyDescent="0.25">
      <c r="A13" s="31" t="s">
        <v>17</v>
      </c>
      <c r="B13" s="32" t="s">
        <v>70</v>
      </c>
      <c r="C13" s="33" t="s">
        <v>71</v>
      </c>
      <c r="D13" s="25">
        <v>30000</v>
      </c>
      <c r="E13" s="25">
        <v>5000</v>
      </c>
      <c r="F13" s="25">
        <v>5000</v>
      </c>
      <c r="G13" s="35" t="s">
        <v>55</v>
      </c>
      <c r="H13" s="35" t="s">
        <v>55</v>
      </c>
      <c r="I13" s="42"/>
    </row>
    <row r="14" spans="1:11" x14ac:dyDescent="0.25">
      <c r="A14" s="31" t="s">
        <v>17</v>
      </c>
      <c r="B14" s="32" t="s">
        <v>18</v>
      </c>
      <c r="C14" s="33" t="s">
        <v>19</v>
      </c>
      <c r="D14" s="25">
        <v>2909000</v>
      </c>
      <c r="E14" s="25">
        <v>2909000</v>
      </c>
      <c r="F14" s="25">
        <v>2909000</v>
      </c>
      <c r="G14" s="22">
        <f t="shared" si="2"/>
        <v>100</v>
      </c>
      <c r="H14" s="25">
        <f t="shared" si="2"/>
        <v>100</v>
      </c>
      <c r="I14" s="42"/>
    </row>
    <row r="15" spans="1:11" x14ac:dyDescent="0.25">
      <c r="A15" s="31" t="s">
        <v>17</v>
      </c>
      <c r="B15" s="32" t="s">
        <v>20</v>
      </c>
      <c r="C15" s="33" t="s">
        <v>21</v>
      </c>
      <c r="D15" s="25">
        <v>92100</v>
      </c>
      <c r="E15" s="25">
        <v>92100</v>
      </c>
      <c r="F15" s="25">
        <v>92100</v>
      </c>
      <c r="G15" s="22">
        <f t="shared" si="2"/>
        <v>100</v>
      </c>
      <c r="H15" s="25">
        <f t="shared" si="2"/>
        <v>100</v>
      </c>
      <c r="I15" s="42"/>
    </row>
    <row r="16" spans="1:11" x14ac:dyDescent="0.25">
      <c r="A16" s="28" t="s">
        <v>12</v>
      </c>
      <c r="B16" s="29">
        <v>2003</v>
      </c>
      <c r="C16" s="30" t="s">
        <v>22</v>
      </c>
      <c r="D16" s="27">
        <f>SUM(D17:D19)</f>
        <v>299200</v>
      </c>
      <c r="E16" s="27">
        <f>SUM(E17:E19)</f>
        <v>299200</v>
      </c>
      <c r="F16" s="27">
        <f>SUM(F17:F19)</f>
        <v>299200</v>
      </c>
      <c r="G16" s="26">
        <f t="shared" si="2"/>
        <v>100</v>
      </c>
      <c r="H16" s="27">
        <f t="shared" si="2"/>
        <v>100</v>
      </c>
      <c r="I16" s="42">
        <f>D16/D9*100</f>
        <v>2.9345477182273174</v>
      </c>
    </row>
    <row r="17" spans="1:9" x14ac:dyDescent="0.25">
      <c r="A17" s="31" t="s">
        <v>14</v>
      </c>
      <c r="B17" s="32" t="s">
        <v>23</v>
      </c>
      <c r="C17" s="33" t="s">
        <v>24</v>
      </c>
      <c r="D17" s="25">
        <v>0</v>
      </c>
      <c r="E17" s="22">
        <v>0</v>
      </c>
      <c r="F17" s="25">
        <v>0</v>
      </c>
      <c r="G17" s="34" t="s">
        <v>55</v>
      </c>
      <c r="H17" s="35" t="s">
        <v>55</v>
      </c>
      <c r="I17" s="42"/>
    </row>
    <row r="18" spans="1:9" x14ac:dyDescent="0.25">
      <c r="A18" s="31" t="s">
        <v>17</v>
      </c>
      <c r="B18" s="32" t="s">
        <v>25</v>
      </c>
      <c r="C18" s="33" t="s">
        <v>26</v>
      </c>
      <c r="D18" s="25">
        <v>198200</v>
      </c>
      <c r="E18" s="22">
        <v>198200</v>
      </c>
      <c r="F18" s="25">
        <v>198200</v>
      </c>
      <c r="G18" s="22">
        <f t="shared" ref="G18:H33" si="3">E18/D18*100</f>
        <v>100</v>
      </c>
      <c r="H18" s="25">
        <f t="shared" si="3"/>
        <v>100</v>
      </c>
      <c r="I18" s="42"/>
    </row>
    <row r="19" spans="1:9" x14ac:dyDescent="0.25">
      <c r="A19" s="31" t="s">
        <v>17</v>
      </c>
      <c r="B19" s="32" t="s">
        <v>27</v>
      </c>
      <c r="C19" s="33" t="s">
        <v>28</v>
      </c>
      <c r="D19" s="25">
        <v>101000</v>
      </c>
      <c r="E19" s="22">
        <v>101000</v>
      </c>
      <c r="F19" s="25">
        <v>101000</v>
      </c>
      <c r="G19" s="22">
        <f t="shared" si="3"/>
        <v>100</v>
      </c>
      <c r="H19" s="25">
        <f t="shared" si="3"/>
        <v>100</v>
      </c>
      <c r="I19" s="42"/>
    </row>
    <row r="20" spans="1:9" ht="14.25" customHeight="1" x14ac:dyDescent="0.25">
      <c r="A20" s="28" t="s">
        <v>12</v>
      </c>
      <c r="B20" s="29">
        <v>2005</v>
      </c>
      <c r="C20" s="30" t="s">
        <v>29</v>
      </c>
      <c r="D20" s="27">
        <f>D22+D23</f>
        <v>34800</v>
      </c>
      <c r="E20" s="27">
        <f>E22+E23</f>
        <v>34800</v>
      </c>
      <c r="F20" s="27">
        <f>F22+F23</f>
        <v>34800</v>
      </c>
      <c r="G20" s="26">
        <f t="shared" si="3"/>
        <v>100</v>
      </c>
      <c r="H20" s="27">
        <f t="shared" si="3"/>
        <v>100</v>
      </c>
      <c r="I20" s="42">
        <f>D20/D9*100</f>
        <v>0.3413177158900757</v>
      </c>
    </row>
    <row r="21" spans="1:9" hidden="1" x14ac:dyDescent="0.25">
      <c r="A21" s="28"/>
      <c r="B21" s="29"/>
      <c r="C21" s="30"/>
      <c r="D21" s="47"/>
      <c r="E21" s="26"/>
      <c r="F21" s="27"/>
      <c r="G21" s="26"/>
      <c r="H21" s="27"/>
      <c r="I21" s="42"/>
    </row>
    <row r="22" spans="1:9" x14ac:dyDescent="0.25">
      <c r="A22" s="31" t="s">
        <v>17</v>
      </c>
      <c r="B22" s="32" t="s">
        <v>30</v>
      </c>
      <c r="C22" s="33" t="s">
        <v>31</v>
      </c>
      <c r="D22" s="25">
        <v>8800</v>
      </c>
      <c r="E22" s="22">
        <v>8800</v>
      </c>
      <c r="F22" s="25">
        <v>8800</v>
      </c>
      <c r="G22" s="22">
        <f t="shared" si="3"/>
        <v>100</v>
      </c>
      <c r="H22" s="25">
        <f t="shared" si="3"/>
        <v>100</v>
      </c>
      <c r="I22" s="42"/>
    </row>
    <row r="23" spans="1:9" x14ac:dyDescent="0.25">
      <c r="A23" s="31" t="s">
        <v>17</v>
      </c>
      <c r="B23" s="32" t="s">
        <v>32</v>
      </c>
      <c r="C23" s="33" t="s">
        <v>33</v>
      </c>
      <c r="D23" s="25">
        <v>26000</v>
      </c>
      <c r="E23" s="25">
        <v>26000</v>
      </c>
      <c r="F23" s="25">
        <v>26000</v>
      </c>
      <c r="G23" s="25">
        <f t="shared" si="3"/>
        <v>100</v>
      </c>
      <c r="H23" s="25">
        <f t="shared" si="3"/>
        <v>100</v>
      </c>
      <c r="I23" s="42"/>
    </row>
    <row r="24" spans="1:9" x14ac:dyDescent="0.25">
      <c r="A24" s="28" t="s">
        <v>12</v>
      </c>
      <c r="B24" s="29">
        <v>2006</v>
      </c>
      <c r="C24" s="30" t="s">
        <v>34</v>
      </c>
      <c r="D24" s="27">
        <f>SUM(D25:D27)</f>
        <v>371100</v>
      </c>
      <c r="E24" s="27">
        <f>SUM(E25:E27)</f>
        <v>806100</v>
      </c>
      <c r="F24" s="27">
        <f>SUM(F25:F27)</f>
        <v>436100</v>
      </c>
      <c r="G24" s="26">
        <f t="shared" si="3"/>
        <v>217.21907841552141</v>
      </c>
      <c r="H24" s="27">
        <f t="shared" si="3"/>
        <v>54.099987594591234</v>
      </c>
      <c r="I24" s="42">
        <f>D24/D9*100</f>
        <v>3.639741504793307</v>
      </c>
    </row>
    <row r="25" spans="1:9" x14ac:dyDescent="0.25">
      <c r="A25" s="31" t="s">
        <v>14</v>
      </c>
      <c r="B25" s="32" t="s">
        <v>35</v>
      </c>
      <c r="C25" s="33" t="s">
        <v>72</v>
      </c>
      <c r="D25" s="25">
        <v>33000</v>
      </c>
      <c r="E25" s="25">
        <v>500000</v>
      </c>
      <c r="F25" s="25">
        <v>130000</v>
      </c>
      <c r="G25" s="34">
        <f>E25/D25*100</f>
        <v>1515.1515151515152</v>
      </c>
      <c r="H25" s="25">
        <f>F25/E25*100</f>
        <v>26</v>
      </c>
      <c r="I25" s="42"/>
    </row>
    <row r="26" spans="1:9" x14ac:dyDescent="0.25">
      <c r="A26" s="31" t="s">
        <v>17</v>
      </c>
      <c r="B26" s="32" t="s">
        <v>73</v>
      </c>
      <c r="C26" s="33" t="s">
        <v>74</v>
      </c>
      <c r="D26" s="45">
        <v>47000</v>
      </c>
      <c r="E26" s="25">
        <v>15000</v>
      </c>
      <c r="F26" s="25">
        <v>15000</v>
      </c>
      <c r="G26" s="34">
        <f>E26/D26*100</f>
        <v>31.914893617021278</v>
      </c>
      <c r="H26" s="35">
        <f>F26/E26*100</f>
        <v>100</v>
      </c>
      <c r="I26" s="42"/>
    </row>
    <row r="27" spans="1:9" x14ac:dyDescent="0.25">
      <c r="A27" s="31" t="s">
        <v>17</v>
      </c>
      <c r="B27" s="32" t="s">
        <v>36</v>
      </c>
      <c r="C27" s="33" t="s">
        <v>37</v>
      </c>
      <c r="D27" s="25">
        <v>291100</v>
      </c>
      <c r="E27" s="22">
        <v>291100</v>
      </c>
      <c r="F27" s="25">
        <v>291100</v>
      </c>
      <c r="G27" s="34">
        <f t="shared" si="3"/>
        <v>100</v>
      </c>
      <c r="H27" s="35">
        <f t="shared" si="3"/>
        <v>100</v>
      </c>
      <c r="I27" s="42"/>
    </row>
    <row r="28" spans="1:9" s="40" customFormat="1" x14ac:dyDescent="0.25">
      <c r="A28" s="28" t="s">
        <v>12</v>
      </c>
      <c r="B28" s="29">
        <v>2017</v>
      </c>
      <c r="C28" s="30" t="s">
        <v>38</v>
      </c>
      <c r="D28" s="27">
        <f>D29+D30+D31</f>
        <v>210500</v>
      </c>
      <c r="E28" s="27">
        <f>E29+E30+E31</f>
        <v>210500</v>
      </c>
      <c r="F28" s="27">
        <f>F29+F30+F31</f>
        <v>210500</v>
      </c>
      <c r="G28" s="26">
        <f t="shared" si="3"/>
        <v>100</v>
      </c>
      <c r="H28" s="27">
        <f t="shared" si="3"/>
        <v>100</v>
      </c>
      <c r="I28" s="66">
        <f>D28/D9*100</f>
        <v>2.0645798619212909</v>
      </c>
    </row>
    <row r="29" spans="1:9" s="40" customFormat="1" x14ac:dyDescent="0.25">
      <c r="A29" s="31" t="s">
        <v>17</v>
      </c>
      <c r="B29" s="32" t="s">
        <v>39</v>
      </c>
      <c r="C29" s="33" t="s">
        <v>40</v>
      </c>
      <c r="D29" s="25">
        <v>110700</v>
      </c>
      <c r="E29" s="25">
        <v>110700</v>
      </c>
      <c r="F29" s="25">
        <v>110700</v>
      </c>
      <c r="G29" s="25">
        <f t="shared" si="3"/>
        <v>100</v>
      </c>
      <c r="H29" s="25">
        <f t="shared" si="3"/>
        <v>100</v>
      </c>
      <c r="I29" s="66"/>
    </row>
    <row r="30" spans="1:9" s="40" customFormat="1" x14ac:dyDescent="0.25">
      <c r="A30" s="31" t="s">
        <v>17</v>
      </c>
      <c r="B30" s="32" t="s">
        <v>41</v>
      </c>
      <c r="C30" s="33" t="s">
        <v>42</v>
      </c>
      <c r="D30" s="25">
        <v>1500</v>
      </c>
      <c r="E30" s="25">
        <v>1500</v>
      </c>
      <c r="F30" s="25">
        <v>1500</v>
      </c>
      <c r="G30" s="25">
        <f t="shared" si="3"/>
        <v>100</v>
      </c>
      <c r="H30" s="25">
        <f t="shared" si="3"/>
        <v>100</v>
      </c>
      <c r="I30" s="66"/>
    </row>
    <row r="31" spans="1:9" s="40" customFormat="1" x14ac:dyDescent="0.25">
      <c r="A31" s="31" t="s">
        <v>43</v>
      </c>
      <c r="B31" s="32" t="s">
        <v>44</v>
      </c>
      <c r="C31" s="33" t="s">
        <v>45</v>
      </c>
      <c r="D31" s="25">
        <v>98300</v>
      </c>
      <c r="E31" s="25">
        <v>98300</v>
      </c>
      <c r="F31" s="25">
        <v>98300</v>
      </c>
      <c r="G31" s="25">
        <f t="shared" si="3"/>
        <v>100</v>
      </c>
      <c r="H31" s="25">
        <f t="shared" si="3"/>
        <v>100</v>
      </c>
      <c r="I31" s="66"/>
    </row>
    <row r="32" spans="1:9" x14ac:dyDescent="0.25">
      <c r="A32" s="28" t="s">
        <v>12</v>
      </c>
      <c r="B32" s="29">
        <v>4003</v>
      </c>
      <c r="C32" s="30" t="s">
        <v>46</v>
      </c>
      <c r="D32" s="27">
        <f>D33</f>
        <v>61159</v>
      </c>
      <c r="E32" s="27">
        <f>E33</f>
        <v>36159</v>
      </c>
      <c r="F32" s="27">
        <f>F33</f>
        <v>36159</v>
      </c>
      <c r="G32" s="26">
        <f t="shared" si="3"/>
        <v>59.122941840121648</v>
      </c>
      <c r="H32" s="27">
        <f t="shared" si="3"/>
        <v>100</v>
      </c>
      <c r="I32" s="42">
        <f>D32/D9*100</f>
        <v>0.59984626971612465</v>
      </c>
    </row>
    <row r="33" spans="1:9" x14ac:dyDescent="0.25">
      <c r="A33" s="31" t="s">
        <v>17</v>
      </c>
      <c r="B33" s="32" t="s">
        <v>47</v>
      </c>
      <c r="C33" s="33" t="s">
        <v>48</v>
      </c>
      <c r="D33" s="25">
        <v>61159</v>
      </c>
      <c r="E33" s="25">
        <v>36159</v>
      </c>
      <c r="F33" s="25">
        <v>36159</v>
      </c>
      <c r="G33" s="25">
        <f t="shared" si="3"/>
        <v>59.122941840121648</v>
      </c>
      <c r="H33" s="25">
        <f t="shared" si="3"/>
        <v>100</v>
      </c>
      <c r="I33" s="42"/>
    </row>
    <row r="34" spans="1:9" x14ac:dyDescent="0.25">
      <c r="A34" s="28" t="s">
        <v>12</v>
      </c>
      <c r="B34" s="41">
        <v>4004</v>
      </c>
      <c r="C34" s="30" t="s">
        <v>49</v>
      </c>
      <c r="D34" s="27">
        <f>D35</f>
        <v>165900</v>
      </c>
      <c r="E34" s="27">
        <f>E35</f>
        <v>165900</v>
      </c>
      <c r="F34" s="27">
        <f>F35</f>
        <v>165900</v>
      </c>
      <c r="G34" s="26">
        <f t="shared" ref="G34:H35" si="4">E34/D34*100</f>
        <v>100</v>
      </c>
      <c r="H34" s="27">
        <f t="shared" si="4"/>
        <v>100</v>
      </c>
      <c r="I34" s="42">
        <f>D34/D9*100</f>
        <v>1.627143938682861</v>
      </c>
    </row>
    <row r="35" spans="1:9" x14ac:dyDescent="0.25">
      <c r="A35" s="31" t="s">
        <v>17</v>
      </c>
      <c r="B35" s="32" t="s">
        <v>50</v>
      </c>
      <c r="C35" s="33" t="s">
        <v>51</v>
      </c>
      <c r="D35" s="25">
        <v>165900</v>
      </c>
      <c r="E35" s="25">
        <v>165900</v>
      </c>
      <c r="F35" s="25">
        <v>165900</v>
      </c>
      <c r="G35" s="25">
        <f t="shared" si="4"/>
        <v>100</v>
      </c>
      <c r="H35" s="25">
        <f t="shared" si="4"/>
        <v>100</v>
      </c>
      <c r="I35" s="42"/>
    </row>
    <row r="36" spans="1:9" x14ac:dyDescent="0.25">
      <c r="A36" s="28" t="s">
        <v>12</v>
      </c>
      <c r="B36" s="29">
        <v>4006</v>
      </c>
      <c r="C36" s="30" t="s">
        <v>76</v>
      </c>
      <c r="D36" s="27">
        <f>D37+D38</f>
        <v>3200</v>
      </c>
      <c r="E36" s="27">
        <f>E37+E38</f>
        <v>0</v>
      </c>
      <c r="F36" s="27">
        <f>F37+F38</f>
        <v>570000</v>
      </c>
      <c r="G36" s="48" t="s">
        <v>55</v>
      </c>
      <c r="H36" s="49" t="s">
        <v>55</v>
      </c>
      <c r="I36" s="42">
        <f>D36/D9*100</f>
        <v>3.1385537093340299E-2</v>
      </c>
    </row>
    <row r="37" spans="1:9" x14ac:dyDescent="0.25">
      <c r="A37" s="31" t="s">
        <v>14</v>
      </c>
      <c r="B37" s="32" t="s">
        <v>52</v>
      </c>
      <c r="C37" s="33" t="s">
        <v>107</v>
      </c>
      <c r="D37" s="25">
        <v>3200</v>
      </c>
      <c r="E37" s="22">
        <v>0</v>
      </c>
      <c r="F37" s="25">
        <v>0</v>
      </c>
      <c r="G37" s="35" t="s">
        <v>55</v>
      </c>
      <c r="H37" s="35" t="s">
        <v>55</v>
      </c>
      <c r="I37" s="42"/>
    </row>
    <row r="38" spans="1:9" x14ac:dyDescent="0.25">
      <c r="A38" s="31" t="s">
        <v>14</v>
      </c>
      <c r="B38" s="32" t="s">
        <v>53</v>
      </c>
      <c r="C38" s="33" t="s">
        <v>54</v>
      </c>
      <c r="D38" s="25">
        <v>0</v>
      </c>
      <c r="E38" s="22">
        <v>0</v>
      </c>
      <c r="F38" s="25">
        <v>570000</v>
      </c>
      <c r="G38" s="34" t="s">
        <v>55</v>
      </c>
      <c r="H38" s="35" t="s">
        <v>55</v>
      </c>
      <c r="I38" s="42"/>
    </row>
    <row r="39" spans="1:9" x14ac:dyDescent="0.25">
      <c r="A39" s="17" t="s">
        <v>56</v>
      </c>
      <c r="B39" s="18"/>
      <c r="C39" s="19" t="s">
        <v>57</v>
      </c>
      <c r="D39" s="23">
        <f>D40</f>
        <v>1431680</v>
      </c>
      <c r="E39" s="23">
        <f>E40</f>
        <v>1435928</v>
      </c>
      <c r="F39" s="23">
        <f>F40</f>
        <v>1438981</v>
      </c>
      <c r="G39" s="24">
        <f t="shared" ref="G39:H50" si="5">E39/D39*100</f>
        <v>100.29671434957532</v>
      </c>
      <c r="H39" s="23">
        <f t="shared" si="5"/>
        <v>100.2126151171925</v>
      </c>
      <c r="I39" s="42"/>
    </row>
    <row r="40" spans="1:9" x14ac:dyDescent="0.25">
      <c r="A40" s="28" t="s">
        <v>58</v>
      </c>
      <c r="B40" s="29">
        <v>2011</v>
      </c>
      <c r="C40" s="30" t="s">
        <v>13</v>
      </c>
      <c r="D40" s="27">
        <f>SUM(D41:D42)</f>
        <v>1431680</v>
      </c>
      <c r="E40" s="27">
        <f>SUM(E41:E42)</f>
        <v>1435928</v>
      </c>
      <c r="F40" s="27">
        <f>SUM(F41:F42)</f>
        <v>1438981</v>
      </c>
      <c r="G40" s="27">
        <f t="shared" si="5"/>
        <v>100.29671434957532</v>
      </c>
      <c r="H40" s="27">
        <f t="shared" si="5"/>
        <v>100.2126151171925</v>
      </c>
      <c r="I40" s="42">
        <f>D40/D9*100</f>
        <v>14.041889295560447</v>
      </c>
    </row>
    <row r="41" spans="1:9" x14ac:dyDescent="0.25">
      <c r="A41" s="31" t="s">
        <v>17</v>
      </c>
      <c r="B41" s="32" t="s">
        <v>59</v>
      </c>
      <c r="C41" s="33" t="s">
        <v>60</v>
      </c>
      <c r="D41" s="25">
        <v>1425044</v>
      </c>
      <c r="E41" s="25">
        <v>1429292</v>
      </c>
      <c r="F41" s="25">
        <v>1432345</v>
      </c>
      <c r="G41" s="22">
        <f t="shared" si="5"/>
        <v>100.29809605878836</v>
      </c>
      <c r="H41" s="25">
        <f t="shared" si="5"/>
        <v>100.21360225902055</v>
      </c>
      <c r="I41" s="42"/>
    </row>
    <row r="42" spans="1:9" x14ac:dyDescent="0.25">
      <c r="A42" s="31" t="s">
        <v>14</v>
      </c>
      <c r="B42" s="39" t="s">
        <v>61</v>
      </c>
      <c r="C42" s="33" t="s">
        <v>62</v>
      </c>
      <c r="D42" s="25">
        <v>6636</v>
      </c>
      <c r="E42" s="25">
        <v>6636</v>
      </c>
      <c r="F42" s="25">
        <v>6636</v>
      </c>
      <c r="G42" s="22">
        <f>E42/D42*100</f>
        <v>100</v>
      </c>
      <c r="H42" s="25">
        <f>F42/E42*100</f>
        <v>100</v>
      </c>
      <c r="I42" s="42"/>
    </row>
    <row r="43" spans="1:9" x14ac:dyDescent="0.25">
      <c r="A43" s="17" t="s">
        <v>63</v>
      </c>
      <c r="B43" s="18"/>
      <c r="C43" s="19" t="s">
        <v>64</v>
      </c>
      <c r="D43" s="23">
        <f>D44</f>
        <v>53440</v>
      </c>
      <c r="E43" s="23">
        <f>E44</f>
        <v>53230</v>
      </c>
      <c r="F43" s="23">
        <f>F44</f>
        <v>53230</v>
      </c>
      <c r="G43" s="24">
        <f t="shared" si="5"/>
        <v>99.607035928143716</v>
      </c>
      <c r="H43" s="23">
        <f t="shared" si="5"/>
        <v>100</v>
      </c>
      <c r="I43" s="42">
        <f>D43/D9*100</f>
        <v>0.52413846945878295</v>
      </c>
    </row>
    <row r="44" spans="1:9" x14ac:dyDescent="0.25">
      <c r="A44" s="28" t="s">
        <v>58</v>
      </c>
      <c r="B44" s="29">
        <v>2004</v>
      </c>
      <c r="C44" s="30" t="s">
        <v>65</v>
      </c>
      <c r="D44" s="27">
        <f>D45+D46</f>
        <v>53440</v>
      </c>
      <c r="E44" s="27">
        <f>E45+E46</f>
        <v>53230</v>
      </c>
      <c r="F44" s="27">
        <f>F45+F46</f>
        <v>53230</v>
      </c>
      <c r="G44" s="27">
        <f t="shared" si="5"/>
        <v>99.607035928143716</v>
      </c>
      <c r="H44" s="27">
        <f t="shared" si="5"/>
        <v>100</v>
      </c>
      <c r="I44" s="42"/>
    </row>
    <row r="45" spans="1:9" x14ac:dyDescent="0.25">
      <c r="A45" s="31" t="s">
        <v>17</v>
      </c>
      <c r="B45" s="32" t="s">
        <v>66</v>
      </c>
      <c r="C45" s="33" t="s">
        <v>67</v>
      </c>
      <c r="D45" s="25">
        <v>44790</v>
      </c>
      <c r="E45" s="22">
        <v>44580</v>
      </c>
      <c r="F45" s="25">
        <v>44580</v>
      </c>
      <c r="G45" s="22">
        <f t="shared" si="5"/>
        <v>99.53114534494307</v>
      </c>
      <c r="H45" s="25">
        <f t="shared" si="5"/>
        <v>100</v>
      </c>
      <c r="I45" s="42"/>
    </row>
    <row r="46" spans="1:9" x14ac:dyDescent="0.25">
      <c r="A46" s="37" t="s">
        <v>14</v>
      </c>
      <c r="B46" s="38" t="s">
        <v>68</v>
      </c>
      <c r="C46" s="36" t="s">
        <v>69</v>
      </c>
      <c r="D46" s="51">
        <v>8650</v>
      </c>
      <c r="E46" s="44">
        <v>8650</v>
      </c>
      <c r="F46" s="44">
        <v>8650</v>
      </c>
      <c r="G46" s="65">
        <f t="shared" si="5"/>
        <v>100</v>
      </c>
      <c r="H46" s="44">
        <f t="shared" si="5"/>
        <v>100</v>
      </c>
      <c r="I46" s="42"/>
    </row>
    <row r="47" spans="1:9" x14ac:dyDescent="0.25">
      <c r="A47" s="17" t="s">
        <v>85</v>
      </c>
      <c r="B47" s="18"/>
      <c r="C47" s="19" t="s">
        <v>86</v>
      </c>
      <c r="D47" s="23">
        <f>D48</f>
        <v>50000</v>
      </c>
      <c r="E47" s="23">
        <f t="shared" ref="E47" si="6">E48</f>
        <v>60000</v>
      </c>
      <c r="F47" s="23">
        <f>F48</f>
        <v>65000</v>
      </c>
      <c r="G47" s="24">
        <f t="shared" si="5"/>
        <v>120</v>
      </c>
      <c r="H47" s="57">
        <f t="shared" si="5"/>
        <v>108.33333333333333</v>
      </c>
      <c r="I47" s="42">
        <f>D47/D9*100</f>
        <v>0.49039901708344208</v>
      </c>
    </row>
    <row r="48" spans="1:9" x14ac:dyDescent="0.25">
      <c r="A48" s="28" t="s">
        <v>58</v>
      </c>
      <c r="B48" s="29">
        <v>2005</v>
      </c>
      <c r="C48" s="30" t="s">
        <v>29</v>
      </c>
      <c r="D48" s="27">
        <f>D49+D50+D51</f>
        <v>50000</v>
      </c>
      <c r="E48" s="27">
        <f t="shared" ref="E48:F48" si="7">E49+E50+E51</f>
        <v>60000</v>
      </c>
      <c r="F48" s="27">
        <f t="shared" si="7"/>
        <v>65000</v>
      </c>
      <c r="G48" s="27">
        <f t="shared" si="5"/>
        <v>120</v>
      </c>
      <c r="H48" s="27">
        <f t="shared" si="5"/>
        <v>108.33333333333333</v>
      </c>
      <c r="I48" s="42"/>
    </row>
    <row r="49" spans="1:9" x14ac:dyDescent="0.25">
      <c r="A49" s="31" t="s">
        <v>17</v>
      </c>
      <c r="B49" s="32" t="s">
        <v>87</v>
      </c>
      <c r="C49" s="33" t="s">
        <v>88</v>
      </c>
      <c r="D49" s="25">
        <v>20000</v>
      </c>
      <c r="E49" s="22">
        <v>25000</v>
      </c>
      <c r="F49" s="25">
        <v>28000</v>
      </c>
      <c r="G49" s="22">
        <f t="shared" si="5"/>
        <v>125</v>
      </c>
      <c r="H49" s="25">
        <f t="shared" si="5"/>
        <v>112.00000000000001</v>
      </c>
      <c r="I49" s="42"/>
    </row>
    <row r="50" spans="1:9" x14ac:dyDescent="0.25">
      <c r="A50" s="31" t="s">
        <v>17</v>
      </c>
      <c r="B50" s="32" t="s">
        <v>89</v>
      </c>
      <c r="C50" s="33" t="s">
        <v>90</v>
      </c>
      <c r="D50" s="45">
        <v>30000</v>
      </c>
      <c r="E50" s="25">
        <v>35000</v>
      </c>
      <c r="F50" s="45">
        <v>37000</v>
      </c>
      <c r="G50" s="25">
        <f t="shared" si="5"/>
        <v>116.66666666666667</v>
      </c>
      <c r="H50" s="25">
        <f t="shared" si="5"/>
        <v>105.71428571428572</v>
      </c>
      <c r="I50" s="42"/>
    </row>
    <row r="51" spans="1:9" x14ac:dyDescent="0.25">
      <c r="A51" s="37" t="s">
        <v>14</v>
      </c>
      <c r="B51" s="38" t="s">
        <v>91</v>
      </c>
      <c r="C51" s="36" t="s">
        <v>92</v>
      </c>
      <c r="D51" s="51">
        <v>0</v>
      </c>
      <c r="E51" s="44">
        <v>0</v>
      </c>
      <c r="F51" s="44">
        <v>0</v>
      </c>
      <c r="G51" s="55" t="s">
        <v>55</v>
      </c>
      <c r="H51" s="56" t="s">
        <v>55</v>
      </c>
      <c r="I51" s="42"/>
    </row>
    <row r="52" spans="1:9" x14ac:dyDescent="0.25">
      <c r="A52" s="33"/>
      <c r="B52" s="33"/>
      <c r="C52" s="33"/>
      <c r="D52" s="46"/>
      <c r="E52" s="46"/>
      <c r="F52" s="46"/>
      <c r="G52" s="46"/>
      <c r="H52" s="46"/>
    </row>
    <row r="53" spans="1:9" s="54" customFormat="1" x14ac:dyDescent="0.25">
      <c r="A53" s="53" t="s">
        <v>83</v>
      </c>
      <c r="B53" s="53"/>
      <c r="C53" s="53"/>
      <c r="D53" s="53"/>
      <c r="E53" s="53"/>
      <c r="F53" s="53"/>
      <c r="G53" s="53"/>
      <c r="H53" s="53"/>
    </row>
    <row r="54" spans="1:9" x14ac:dyDescent="0.25">
      <c r="A54" s="4"/>
      <c r="B54" s="4"/>
      <c r="C54" s="4"/>
      <c r="D54" s="4"/>
      <c r="E54" s="4"/>
      <c r="F54" s="4"/>
      <c r="G54" s="4"/>
      <c r="H54" s="4"/>
    </row>
    <row r="55" spans="1:9" x14ac:dyDescent="0.25">
      <c r="A55" s="20" t="s">
        <v>79</v>
      </c>
      <c r="B55" s="20"/>
      <c r="C55" s="20"/>
      <c r="D55" s="20"/>
      <c r="E55" s="69" t="s">
        <v>77</v>
      </c>
      <c r="F55" s="69"/>
      <c r="G55" s="20"/>
      <c r="H55" s="20"/>
    </row>
    <row r="56" spans="1:9" x14ac:dyDescent="0.25">
      <c r="A56" s="20" t="s">
        <v>84</v>
      </c>
      <c r="B56" s="20"/>
      <c r="C56" s="20"/>
      <c r="D56" s="20"/>
      <c r="E56" s="69" t="s">
        <v>78</v>
      </c>
      <c r="F56" s="69"/>
      <c r="G56" s="20"/>
      <c r="H56" s="20"/>
    </row>
    <row r="57" spans="1:9" x14ac:dyDescent="0.25">
      <c r="A57" s="20" t="s">
        <v>106</v>
      </c>
      <c r="B57" s="20"/>
      <c r="C57" s="20"/>
      <c r="D57" s="20"/>
      <c r="E57" s="20"/>
      <c r="F57" s="21"/>
      <c r="G57" s="20"/>
      <c r="H57" s="20"/>
    </row>
  </sheetData>
  <mergeCells count="3">
    <mergeCell ref="A4:H4"/>
    <mergeCell ref="E55:F55"/>
    <mergeCell ref="E56:F56"/>
  </mergeCells>
  <pageMargins left="0.70866141732283472" right="0.70866141732283472" top="0.74803149606299213" bottom="0.74803149606299213" header="0.31496062992125984" footer="0.31496062992125984"/>
  <pageSetup paperSize="9" scale="89" fitToHeight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061C2-1271-4A34-8B4D-CAD1D9FD5D6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B61DD-CCCB-4516-AE64-C8CB634B6197}">
  <dimension ref="C5:K12"/>
  <sheetViews>
    <sheetView workbookViewId="0">
      <selection activeCell="E10" sqref="E10"/>
    </sheetView>
  </sheetViews>
  <sheetFormatPr defaultRowHeight="15" x14ac:dyDescent="0.25"/>
  <sheetData>
    <row r="5" spans="3:11" x14ac:dyDescent="0.25">
      <c r="C5" t="s">
        <v>114</v>
      </c>
      <c r="K5">
        <v>87.75</v>
      </c>
    </row>
    <row r="6" spans="3:11" x14ac:dyDescent="0.25">
      <c r="C6" t="s">
        <v>115</v>
      </c>
      <c r="K6">
        <v>2.93</v>
      </c>
    </row>
    <row r="7" spans="3:11" x14ac:dyDescent="0.25">
      <c r="C7" t="s">
        <v>116</v>
      </c>
      <c r="K7">
        <v>1.35</v>
      </c>
    </row>
    <row r="8" spans="3:11" x14ac:dyDescent="0.25">
      <c r="C8" t="s">
        <v>117</v>
      </c>
      <c r="K8">
        <v>3.64</v>
      </c>
    </row>
    <row r="9" spans="3:11" x14ac:dyDescent="0.25">
      <c r="C9" t="s">
        <v>118</v>
      </c>
      <c r="K9">
        <v>2.06</v>
      </c>
    </row>
    <row r="10" spans="3:11" x14ac:dyDescent="0.25">
      <c r="C10" t="s">
        <v>119</v>
      </c>
      <c r="K10">
        <v>1.63</v>
      </c>
    </row>
    <row r="11" spans="3:11" x14ac:dyDescent="0.25">
      <c r="C11" t="s">
        <v>120</v>
      </c>
      <c r="K11">
        <v>0.64</v>
      </c>
    </row>
    <row r="12" spans="3:11" x14ac:dyDescent="0.25">
      <c r="K12">
        <f>SUM(K5:K11)</f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22B93-8103-45C5-8B43-2A9B340F6989}">
  <dimension ref="C3:G15"/>
  <sheetViews>
    <sheetView topLeftCell="A7" workbookViewId="0">
      <selection activeCell="E14" sqref="E14"/>
    </sheetView>
  </sheetViews>
  <sheetFormatPr defaultRowHeight="15" x14ac:dyDescent="0.25"/>
  <cols>
    <col min="3" max="4" width="28.7109375" customWidth="1"/>
    <col min="5" max="5" width="21.140625" customWidth="1"/>
    <col min="6" max="6" width="19" customWidth="1"/>
    <col min="7" max="7" width="12.85546875" customWidth="1"/>
  </cols>
  <sheetData>
    <row r="3" spans="3:7" ht="18.75" customHeight="1" x14ac:dyDescent="0.25">
      <c r="C3" s="61" t="s">
        <v>93</v>
      </c>
      <c r="D3" s="62">
        <v>5453.58</v>
      </c>
      <c r="E3" s="62">
        <v>5453.58</v>
      </c>
    </row>
    <row r="4" spans="3:7" ht="18.75" customHeight="1" x14ac:dyDescent="0.25">
      <c r="C4" s="61" t="s">
        <v>94</v>
      </c>
      <c r="D4" s="62">
        <v>5700</v>
      </c>
      <c r="E4" s="62">
        <v>0</v>
      </c>
    </row>
    <row r="5" spans="3:7" ht="18.75" customHeight="1" x14ac:dyDescent="0.25">
      <c r="C5" s="61" t="s">
        <v>95</v>
      </c>
      <c r="D5" s="62">
        <v>6444.51</v>
      </c>
      <c r="E5" s="62">
        <f>D5*33%</f>
        <v>2126.6883000000003</v>
      </c>
      <c r="F5" s="63">
        <v>0.1</v>
      </c>
      <c r="G5">
        <f>D5*10%</f>
        <v>644.45100000000002</v>
      </c>
    </row>
    <row r="6" spans="3:7" ht="18.75" customHeight="1" x14ac:dyDescent="0.25">
      <c r="C6" s="61" t="s">
        <v>96</v>
      </c>
      <c r="D6" s="62">
        <v>3890</v>
      </c>
      <c r="E6" s="62">
        <v>2290</v>
      </c>
      <c r="F6" t="s">
        <v>104</v>
      </c>
    </row>
    <row r="7" spans="3:7" ht="21.75" customHeight="1" x14ac:dyDescent="0.25">
      <c r="C7" s="61" t="s">
        <v>97</v>
      </c>
      <c r="D7" s="62">
        <v>2582.35</v>
      </c>
      <c r="E7" s="62">
        <v>0</v>
      </c>
    </row>
    <row r="8" spans="3:7" ht="19.5" customHeight="1" x14ac:dyDescent="0.25">
      <c r="C8" s="61" t="s">
        <v>98</v>
      </c>
      <c r="D8" s="62">
        <v>4354.46</v>
      </c>
      <c r="E8" s="62">
        <v>4354.46</v>
      </c>
    </row>
    <row r="9" spans="3:7" ht="21" customHeight="1" x14ac:dyDescent="0.25">
      <c r="C9" s="61" t="s">
        <v>103</v>
      </c>
      <c r="D9" s="62">
        <v>8206</v>
      </c>
      <c r="E9" s="62">
        <v>0</v>
      </c>
    </row>
    <row r="10" spans="3:7" ht="20.25" customHeight="1" x14ac:dyDescent="0.25">
      <c r="C10" s="61" t="s">
        <v>99</v>
      </c>
      <c r="D10" s="62">
        <v>6884</v>
      </c>
      <c r="E10" s="62">
        <v>2654</v>
      </c>
      <c r="F10" t="s">
        <v>105</v>
      </c>
    </row>
    <row r="11" spans="3:7" ht="18.75" customHeight="1" x14ac:dyDescent="0.25">
      <c r="C11" s="61" t="s">
        <v>100</v>
      </c>
      <c r="D11" s="62">
        <v>5683</v>
      </c>
      <c r="E11" s="62">
        <f>5683*0.3</f>
        <v>1704.8999999999999</v>
      </c>
      <c r="F11" s="63">
        <v>0.1</v>
      </c>
    </row>
    <row r="12" spans="3:7" ht="18.75" customHeight="1" x14ac:dyDescent="0.25">
      <c r="C12" s="61" t="s">
        <v>101</v>
      </c>
      <c r="D12" s="62">
        <v>7954</v>
      </c>
      <c r="E12" s="62">
        <f>D12*0.3</f>
        <v>2386.1999999999998</v>
      </c>
      <c r="F12" s="63">
        <v>0.1</v>
      </c>
    </row>
    <row r="13" spans="3:7" ht="18.75" customHeight="1" x14ac:dyDescent="0.25">
      <c r="C13" s="61" t="s">
        <v>102</v>
      </c>
      <c r="D13" s="62">
        <v>670</v>
      </c>
      <c r="E13" s="62">
        <v>670</v>
      </c>
    </row>
    <row r="14" spans="3:7" ht="23.25" customHeight="1" x14ac:dyDescent="0.25">
      <c r="C14" s="59"/>
      <c r="D14" s="60">
        <f>SUM(D3:D13)</f>
        <v>57821.899999999994</v>
      </c>
      <c r="E14" s="64">
        <f>SUM(E3:E13)</f>
        <v>21639.828300000001</v>
      </c>
      <c r="F14">
        <f>E14/24885.53*100</f>
        <v>86.957474082328162</v>
      </c>
    </row>
    <row r="15" spans="3:7" x14ac:dyDescent="0.25">
      <c r="C15" s="59"/>
      <c r="D15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8C96-D1C9-4DC5-A8C4-912500D30674}">
  <dimension ref="C3:F22"/>
  <sheetViews>
    <sheetView workbookViewId="0">
      <selection activeCell="F13" sqref="F13"/>
    </sheetView>
  </sheetViews>
  <sheetFormatPr defaultRowHeight="15" x14ac:dyDescent="0.25"/>
  <cols>
    <col min="3" max="3" width="11.140625" customWidth="1"/>
    <col min="4" max="4" width="13.85546875" customWidth="1"/>
    <col min="5" max="5" width="23.42578125" customWidth="1"/>
    <col min="6" max="6" width="15.42578125" customWidth="1"/>
  </cols>
  <sheetData>
    <row r="3" spans="3:6" x14ac:dyDescent="0.25">
      <c r="C3" t="s">
        <v>75</v>
      </c>
      <c r="E3" s="42">
        <v>10213550.93</v>
      </c>
    </row>
    <row r="5" spans="3:6" x14ac:dyDescent="0.25">
      <c r="C5" s="42">
        <v>5441.64</v>
      </c>
      <c r="D5" s="42"/>
      <c r="E5" s="42">
        <v>7878624.9400000004</v>
      </c>
      <c r="F5" s="43">
        <f>E5/E3</f>
        <v>0.77138940158983482</v>
      </c>
    </row>
    <row r="6" spans="3:6" x14ac:dyDescent="0.25">
      <c r="C6" s="42">
        <v>5308.91</v>
      </c>
      <c r="D6" s="42"/>
      <c r="E6" s="42">
        <v>1561351.11</v>
      </c>
      <c r="F6" s="43">
        <f>E6/E3</f>
        <v>0.15287054626749683</v>
      </c>
    </row>
    <row r="7" spans="3:6" x14ac:dyDescent="0.25">
      <c r="C7" s="42">
        <v>265.45</v>
      </c>
      <c r="D7" s="42"/>
      <c r="E7" s="42">
        <v>76514.69</v>
      </c>
      <c r="F7" s="43">
        <f>E7/E3</f>
        <v>7.4914875858948697E-3</v>
      </c>
    </row>
    <row r="8" spans="3:6" x14ac:dyDescent="0.25">
      <c r="C8" s="42">
        <v>663.61</v>
      </c>
      <c r="D8" s="42"/>
      <c r="E8" s="42">
        <v>124493.99</v>
      </c>
      <c r="F8" s="43">
        <f>E8/E3</f>
        <v>1.2189099643526231E-2</v>
      </c>
    </row>
    <row r="9" spans="3:6" x14ac:dyDescent="0.25">
      <c r="C9" s="42">
        <v>265.45</v>
      </c>
      <c r="D9" s="42"/>
      <c r="E9" s="42">
        <v>218859.92</v>
      </c>
      <c r="F9" s="43">
        <f>E9/E3</f>
        <v>2.1428386806898708E-2</v>
      </c>
    </row>
    <row r="10" spans="3:6" x14ac:dyDescent="0.25">
      <c r="C10" s="42">
        <v>1592.67</v>
      </c>
      <c r="D10" s="42"/>
      <c r="E10" s="42">
        <v>107505.47</v>
      </c>
      <c r="F10" s="43">
        <f>E10/E3</f>
        <v>1.0525768240331279E-2</v>
      </c>
    </row>
    <row r="11" spans="3:6" x14ac:dyDescent="0.25">
      <c r="C11" s="42">
        <v>2654.46</v>
      </c>
      <c r="D11" s="42"/>
      <c r="E11" s="42">
        <v>246200.81</v>
      </c>
      <c r="F11" s="43">
        <f>E11/E3</f>
        <v>2.4105309866017381E-2</v>
      </c>
    </row>
    <row r="12" spans="3:6" x14ac:dyDescent="0.25">
      <c r="C12" s="42">
        <v>132.72</v>
      </c>
      <c r="D12" s="42"/>
      <c r="E12" s="42"/>
      <c r="F12" s="43">
        <f>SUM(F5:F11)</f>
        <v>1.0000000000000002</v>
      </c>
    </row>
    <row r="13" spans="3:6" x14ac:dyDescent="0.25">
      <c r="C13" s="42">
        <v>1061.78</v>
      </c>
      <c r="D13" s="42"/>
      <c r="E13" s="42"/>
    </row>
    <row r="14" spans="3:6" x14ac:dyDescent="0.25">
      <c r="C14" s="42">
        <v>398.17</v>
      </c>
      <c r="D14" s="42"/>
      <c r="E14" s="42"/>
    </row>
    <row r="15" spans="3:6" x14ac:dyDescent="0.25">
      <c r="C15" s="42">
        <v>5308.91</v>
      </c>
      <c r="D15" s="42"/>
      <c r="E15" s="42"/>
    </row>
    <row r="16" spans="3:6" x14ac:dyDescent="0.25">
      <c r="C16" s="42">
        <v>4645.3</v>
      </c>
      <c r="D16" s="42"/>
      <c r="E16" s="42"/>
    </row>
    <row r="17" spans="3:5" x14ac:dyDescent="0.25">
      <c r="C17" s="42">
        <v>7034.31</v>
      </c>
      <c r="D17" s="42"/>
      <c r="E17" s="42"/>
    </row>
    <row r="18" spans="3:5" x14ac:dyDescent="0.25">
      <c r="C18" s="42">
        <v>3318.07</v>
      </c>
      <c r="D18" s="42"/>
      <c r="E18" s="42"/>
    </row>
    <row r="19" spans="3:5" x14ac:dyDescent="0.25">
      <c r="C19" s="42">
        <v>663.61</v>
      </c>
      <c r="E19" s="42"/>
    </row>
    <row r="20" spans="3:5" x14ac:dyDescent="0.25">
      <c r="C20" s="42">
        <v>132.72</v>
      </c>
      <c r="E20" s="42"/>
    </row>
    <row r="21" spans="3:5" x14ac:dyDescent="0.25">
      <c r="C21" s="42">
        <v>132.72</v>
      </c>
      <c r="E21" s="42"/>
    </row>
    <row r="22" spans="3:5" x14ac:dyDescent="0.25">
      <c r="C22" s="42">
        <f>SUM(C5:C21)</f>
        <v>39020.5</v>
      </c>
      <c r="E22" s="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8B12-6321-41E0-BDF1-34631A7E7BA8}">
  <dimension ref="C2:J6"/>
  <sheetViews>
    <sheetView workbookViewId="0">
      <selection activeCell="K31" sqref="K31"/>
    </sheetView>
  </sheetViews>
  <sheetFormatPr defaultRowHeight="15" x14ac:dyDescent="0.25"/>
  <cols>
    <col min="3" max="3" width="27" customWidth="1"/>
    <col min="4" max="4" width="16.42578125" customWidth="1"/>
    <col min="5" max="6" width="22.28515625" customWidth="1"/>
    <col min="7" max="7" width="15.5703125" customWidth="1"/>
    <col min="8" max="8" width="12.5703125" customWidth="1"/>
  </cols>
  <sheetData>
    <row r="2" spans="3:10" x14ac:dyDescent="0.25">
      <c r="D2" s="58" t="s">
        <v>109</v>
      </c>
      <c r="E2" s="58" t="s">
        <v>110</v>
      </c>
      <c r="F2" s="58" t="s">
        <v>111</v>
      </c>
    </row>
    <row r="3" spans="3:10" x14ac:dyDescent="0.25">
      <c r="C3" t="s">
        <v>112</v>
      </c>
      <c r="D3" s="64">
        <v>21160700</v>
      </c>
      <c r="E3" s="64">
        <v>15123200</v>
      </c>
      <c r="F3" s="64">
        <v>15828200</v>
      </c>
      <c r="G3" s="42"/>
      <c r="H3" s="42"/>
      <c r="I3" s="42"/>
      <c r="J3" s="42"/>
    </row>
    <row r="4" spans="3:10" x14ac:dyDescent="0.25">
      <c r="C4" t="s">
        <v>108</v>
      </c>
      <c r="D4" s="64">
        <v>10195779</v>
      </c>
      <c r="E4" s="64">
        <v>6182917</v>
      </c>
      <c r="F4" s="64">
        <v>6315970</v>
      </c>
    </row>
    <row r="5" spans="3:10" x14ac:dyDescent="0.25">
      <c r="C5" t="s">
        <v>113</v>
      </c>
      <c r="D5" s="64">
        <f>D4/D3*100</f>
        <v>48.182616832146387</v>
      </c>
      <c r="E5" s="64">
        <f t="shared" ref="E5:F5" si="0">E4/E3*100</f>
        <v>40.883655575539571</v>
      </c>
      <c r="F5" s="64">
        <f t="shared" si="0"/>
        <v>39.903273903539258</v>
      </c>
    </row>
    <row r="6" spans="3:10" x14ac:dyDescent="0.25">
      <c r="D6" s="58"/>
      <c r="E6" s="58"/>
      <c r="F6" s="5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0DBA-BA38-4D48-A089-1A1D525E7788}">
  <sheetPr>
    <pageSetUpPr fitToPage="1"/>
  </sheetPr>
  <dimension ref="A3:H57"/>
  <sheetViews>
    <sheetView tabSelected="1" zoomScale="120" zoomScaleNormal="120" workbookViewId="0">
      <selection activeCell="A4" sqref="A4:H57"/>
    </sheetView>
  </sheetViews>
  <sheetFormatPr defaultRowHeight="15" x14ac:dyDescent="0.25"/>
  <cols>
    <col min="1" max="1" width="14.85546875" customWidth="1"/>
    <col min="3" max="3" width="61.28515625" bestFit="1" customWidth="1"/>
    <col min="4" max="4" width="13.42578125" bestFit="1" customWidth="1"/>
    <col min="5" max="5" width="14.42578125" customWidth="1"/>
    <col min="6" max="6" width="14.7109375" customWidth="1"/>
  </cols>
  <sheetData>
    <row r="3" spans="1:8" x14ac:dyDescent="0.25">
      <c r="A3" s="1" t="s">
        <v>0</v>
      </c>
      <c r="B3" s="2"/>
      <c r="C3" s="2"/>
      <c r="D3" s="3"/>
      <c r="E3" s="3"/>
      <c r="F3" s="3"/>
      <c r="G3" s="3"/>
      <c r="H3" s="3"/>
    </row>
    <row r="4" spans="1:8" x14ac:dyDescent="0.25">
      <c r="A4" s="67" t="s">
        <v>82</v>
      </c>
      <c r="B4" s="68"/>
      <c r="C4" s="68"/>
      <c r="D4" s="68"/>
      <c r="E4" s="68"/>
      <c r="F4" s="68"/>
      <c r="G4" s="68"/>
      <c r="H4" s="68"/>
    </row>
    <row r="5" spans="1:8" x14ac:dyDescent="0.25">
      <c r="A5" s="2"/>
      <c r="B5" s="2"/>
      <c r="C5" s="2"/>
      <c r="D5" s="3" t="s">
        <v>1</v>
      </c>
      <c r="E5" s="3"/>
      <c r="F5" s="3"/>
      <c r="G5" s="3"/>
      <c r="H5" s="3"/>
    </row>
    <row r="6" spans="1:8" x14ac:dyDescent="0.25">
      <c r="A6" s="4"/>
      <c r="B6" s="4"/>
      <c r="C6" s="4"/>
      <c r="D6" s="50"/>
      <c r="E6" s="5"/>
      <c r="F6" s="5"/>
      <c r="G6" s="5"/>
      <c r="H6" s="5"/>
    </row>
    <row r="7" spans="1:8" x14ac:dyDescent="0.25">
      <c r="A7" s="6" t="s">
        <v>2</v>
      </c>
      <c r="B7" s="7"/>
      <c r="C7" s="8" t="s">
        <v>3</v>
      </c>
      <c r="D7" s="52" t="s">
        <v>80</v>
      </c>
      <c r="E7" s="10" t="s">
        <v>4</v>
      </c>
      <c r="F7" s="9" t="s">
        <v>81</v>
      </c>
      <c r="G7" s="10" t="s">
        <v>5</v>
      </c>
      <c r="H7" s="9" t="s">
        <v>5</v>
      </c>
    </row>
    <row r="8" spans="1:8" x14ac:dyDescent="0.25">
      <c r="A8" s="11">
        <v>1</v>
      </c>
      <c r="B8" s="12"/>
      <c r="C8" s="13">
        <v>2</v>
      </c>
      <c r="D8" s="14">
        <v>3</v>
      </c>
      <c r="E8" s="15">
        <v>4</v>
      </c>
      <c r="F8" s="14">
        <v>5</v>
      </c>
      <c r="G8" s="15" t="s">
        <v>6</v>
      </c>
      <c r="H8" s="16" t="s">
        <v>7</v>
      </c>
    </row>
    <row r="9" spans="1:8" x14ac:dyDescent="0.25">
      <c r="A9" s="17" t="s">
        <v>8</v>
      </c>
      <c r="B9" s="18"/>
      <c r="C9" s="19" t="s">
        <v>9</v>
      </c>
      <c r="D9" s="23">
        <f>D10+D39+D43</f>
        <v>10145779</v>
      </c>
      <c r="E9" s="23">
        <f>E10+E39+E43</f>
        <v>6122917</v>
      </c>
      <c r="F9" s="23">
        <f>F10+F39+F43</f>
        <v>6250970</v>
      </c>
      <c r="G9" s="24">
        <f t="shared" ref="G9:H11" si="0">E9*100/D9</f>
        <v>60.349402446081271</v>
      </c>
      <c r="H9" s="23">
        <f t="shared" si="0"/>
        <v>102.09137246185111</v>
      </c>
    </row>
    <row r="10" spans="1:8" x14ac:dyDescent="0.25">
      <c r="A10" s="17" t="s">
        <v>10</v>
      </c>
      <c r="B10" s="18"/>
      <c r="C10" s="19" t="s">
        <v>11</v>
      </c>
      <c r="D10" s="23">
        <f>D11+D16+D20+D24+D28+D32+D34+D36</f>
        <v>8660659</v>
      </c>
      <c r="E10" s="23">
        <f>E11+E16+E20+E24+E28+E32+E34+E36</f>
        <v>4633759</v>
      </c>
      <c r="F10" s="23">
        <f>F11+F16+F20+F24+F28+F32+F34+F36</f>
        <v>4758759</v>
      </c>
      <c r="G10" s="24">
        <f t="shared" si="0"/>
        <v>53.503538241143083</v>
      </c>
      <c r="H10" s="23">
        <f t="shared" si="0"/>
        <v>102.69759389730886</v>
      </c>
    </row>
    <row r="11" spans="1:8" x14ac:dyDescent="0.25">
      <c r="A11" s="28" t="s">
        <v>12</v>
      </c>
      <c r="B11" s="29">
        <v>2011</v>
      </c>
      <c r="C11" s="30" t="s">
        <v>13</v>
      </c>
      <c r="D11" s="27">
        <f>SUM(D12:D15)</f>
        <v>7514800</v>
      </c>
      <c r="E11" s="27">
        <f>SUM(E12:E15)</f>
        <v>3081100</v>
      </c>
      <c r="F11" s="27">
        <f>SUM(F12:F15)</f>
        <v>3006100</v>
      </c>
      <c r="G11" s="26">
        <f t="shared" si="0"/>
        <v>41.000425826369295</v>
      </c>
      <c r="H11" s="27">
        <f t="shared" si="0"/>
        <v>97.565804420499177</v>
      </c>
    </row>
    <row r="12" spans="1:8" x14ac:dyDescent="0.25">
      <c r="A12" s="31" t="s">
        <v>14</v>
      </c>
      <c r="B12" s="32" t="s">
        <v>15</v>
      </c>
      <c r="C12" s="33" t="s">
        <v>16</v>
      </c>
      <c r="D12" s="25">
        <v>4483700</v>
      </c>
      <c r="E12" s="25">
        <v>75000</v>
      </c>
      <c r="F12" s="25">
        <v>0</v>
      </c>
      <c r="G12" s="25">
        <f t="shared" ref="G12:H16" si="1">E12/D12*100</f>
        <v>1.6727256506902779</v>
      </c>
      <c r="H12" s="25">
        <f t="shared" si="1"/>
        <v>0</v>
      </c>
    </row>
    <row r="13" spans="1:8" x14ac:dyDescent="0.25">
      <c r="A13" s="31" t="s">
        <v>17</v>
      </c>
      <c r="B13" s="32" t="s">
        <v>70</v>
      </c>
      <c r="C13" s="33" t="s">
        <v>71</v>
      </c>
      <c r="D13" s="25">
        <v>30000</v>
      </c>
      <c r="E13" s="25">
        <v>5000</v>
      </c>
      <c r="F13" s="25">
        <v>5000</v>
      </c>
      <c r="G13" s="35" t="s">
        <v>55</v>
      </c>
      <c r="H13" s="35" t="s">
        <v>55</v>
      </c>
    </row>
    <row r="14" spans="1:8" x14ac:dyDescent="0.25">
      <c r="A14" s="31" t="s">
        <v>17</v>
      </c>
      <c r="B14" s="32" t="s">
        <v>18</v>
      </c>
      <c r="C14" s="33" t="s">
        <v>19</v>
      </c>
      <c r="D14" s="25">
        <v>2909000</v>
      </c>
      <c r="E14" s="25">
        <v>2909000</v>
      </c>
      <c r="F14" s="25">
        <v>2909000</v>
      </c>
      <c r="G14" s="22">
        <f t="shared" si="1"/>
        <v>100</v>
      </c>
      <c r="H14" s="25">
        <f t="shared" si="1"/>
        <v>100</v>
      </c>
    </row>
    <row r="15" spans="1:8" x14ac:dyDescent="0.25">
      <c r="A15" s="31" t="s">
        <v>17</v>
      </c>
      <c r="B15" s="32" t="s">
        <v>20</v>
      </c>
      <c r="C15" s="33" t="s">
        <v>21</v>
      </c>
      <c r="D15" s="25">
        <v>92100</v>
      </c>
      <c r="E15" s="25">
        <v>92100</v>
      </c>
      <c r="F15" s="25">
        <v>92100</v>
      </c>
      <c r="G15" s="22">
        <f t="shared" si="1"/>
        <v>100</v>
      </c>
      <c r="H15" s="25">
        <f t="shared" si="1"/>
        <v>100</v>
      </c>
    </row>
    <row r="16" spans="1:8" x14ac:dyDescent="0.25">
      <c r="A16" s="28" t="s">
        <v>12</v>
      </c>
      <c r="B16" s="29">
        <v>2003</v>
      </c>
      <c r="C16" s="30" t="s">
        <v>22</v>
      </c>
      <c r="D16" s="27">
        <f>SUM(D17:D19)</f>
        <v>299200</v>
      </c>
      <c r="E16" s="27">
        <f>SUM(E17:E19)</f>
        <v>299200</v>
      </c>
      <c r="F16" s="27">
        <f>SUM(F17:F19)</f>
        <v>299200</v>
      </c>
      <c r="G16" s="26">
        <f t="shared" si="1"/>
        <v>100</v>
      </c>
      <c r="H16" s="27">
        <f t="shared" si="1"/>
        <v>100</v>
      </c>
    </row>
    <row r="17" spans="1:8" x14ac:dyDescent="0.25">
      <c r="A17" s="31" t="s">
        <v>14</v>
      </c>
      <c r="B17" s="32" t="s">
        <v>23</v>
      </c>
      <c r="C17" s="33" t="s">
        <v>24</v>
      </c>
      <c r="D17" s="25">
        <v>0</v>
      </c>
      <c r="E17" s="22">
        <v>0</v>
      </c>
      <c r="F17" s="25">
        <v>0</v>
      </c>
      <c r="G17" s="34" t="s">
        <v>55</v>
      </c>
      <c r="H17" s="35" t="s">
        <v>55</v>
      </c>
    </row>
    <row r="18" spans="1:8" x14ac:dyDescent="0.25">
      <c r="A18" s="31" t="s">
        <v>17</v>
      </c>
      <c r="B18" s="32" t="s">
        <v>25</v>
      </c>
      <c r="C18" s="33" t="s">
        <v>26</v>
      </c>
      <c r="D18" s="25">
        <v>198200</v>
      </c>
      <c r="E18" s="22">
        <v>198200</v>
      </c>
      <c r="F18" s="25">
        <v>198200</v>
      </c>
      <c r="G18" s="22">
        <f t="shared" ref="G18:H31" si="2">E18/D18*100</f>
        <v>100</v>
      </c>
      <c r="H18" s="25">
        <f t="shared" si="2"/>
        <v>100</v>
      </c>
    </row>
    <row r="19" spans="1:8" x14ac:dyDescent="0.25">
      <c r="A19" s="31" t="s">
        <v>17</v>
      </c>
      <c r="B19" s="32" t="s">
        <v>27</v>
      </c>
      <c r="C19" s="33" t="s">
        <v>28</v>
      </c>
      <c r="D19" s="25">
        <v>101000</v>
      </c>
      <c r="E19" s="22">
        <v>101000</v>
      </c>
      <c r="F19" s="25">
        <v>101000</v>
      </c>
      <c r="G19" s="22">
        <f t="shared" si="2"/>
        <v>100</v>
      </c>
      <c r="H19" s="25">
        <f t="shared" si="2"/>
        <v>100</v>
      </c>
    </row>
    <row r="20" spans="1:8" ht="14.25" customHeight="1" x14ac:dyDescent="0.25">
      <c r="A20" s="28" t="s">
        <v>12</v>
      </c>
      <c r="B20" s="29">
        <v>2005</v>
      </c>
      <c r="C20" s="30" t="s">
        <v>29</v>
      </c>
      <c r="D20" s="27">
        <f>D22+D23</f>
        <v>34800</v>
      </c>
      <c r="E20" s="27">
        <f>E22+E23</f>
        <v>34800</v>
      </c>
      <c r="F20" s="27">
        <f>F22+F23</f>
        <v>34800</v>
      </c>
      <c r="G20" s="26">
        <f t="shared" si="2"/>
        <v>100</v>
      </c>
      <c r="H20" s="27">
        <f t="shared" si="2"/>
        <v>100</v>
      </c>
    </row>
    <row r="21" spans="1:8" hidden="1" x14ac:dyDescent="0.25">
      <c r="A21" s="28"/>
      <c r="B21" s="29"/>
      <c r="C21" s="30"/>
      <c r="D21" s="47"/>
      <c r="E21" s="26"/>
      <c r="F21" s="27"/>
      <c r="G21" s="26"/>
      <c r="H21" s="27"/>
    </row>
    <row r="22" spans="1:8" x14ac:dyDescent="0.25">
      <c r="A22" s="31" t="s">
        <v>17</v>
      </c>
      <c r="B22" s="32" t="s">
        <v>30</v>
      </c>
      <c r="C22" s="33" t="s">
        <v>31</v>
      </c>
      <c r="D22" s="25">
        <v>8800</v>
      </c>
      <c r="E22" s="22">
        <v>8800</v>
      </c>
      <c r="F22" s="25">
        <v>8800</v>
      </c>
      <c r="G22" s="22">
        <f t="shared" si="2"/>
        <v>100</v>
      </c>
      <c r="H22" s="25">
        <f t="shared" si="2"/>
        <v>100</v>
      </c>
    </row>
    <row r="23" spans="1:8" x14ac:dyDescent="0.25">
      <c r="A23" s="31" t="s">
        <v>17</v>
      </c>
      <c r="B23" s="32" t="s">
        <v>32</v>
      </c>
      <c r="C23" s="33" t="s">
        <v>33</v>
      </c>
      <c r="D23" s="25">
        <v>26000</v>
      </c>
      <c r="E23" s="25">
        <v>26000</v>
      </c>
      <c r="F23" s="25">
        <v>26000</v>
      </c>
      <c r="G23" s="25">
        <f t="shared" si="2"/>
        <v>100</v>
      </c>
      <c r="H23" s="25">
        <f t="shared" si="2"/>
        <v>100</v>
      </c>
    </row>
    <row r="24" spans="1:8" x14ac:dyDescent="0.25">
      <c r="A24" s="28" t="s">
        <v>12</v>
      </c>
      <c r="B24" s="29">
        <v>2006</v>
      </c>
      <c r="C24" s="30" t="s">
        <v>34</v>
      </c>
      <c r="D24" s="27">
        <f>SUM(D25:D27)</f>
        <v>371100</v>
      </c>
      <c r="E24" s="27">
        <f>SUM(E25:E27)</f>
        <v>806100</v>
      </c>
      <c r="F24" s="27">
        <f>SUM(F25:F27)</f>
        <v>436100</v>
      </c>
      <c r="G24" s="26">
        <f t="shared" si="2"/>
        <v>217.21907841552141</v>
      </c>
      <c r="H24" s="27">
        <f t="shared" si="2"/>
        <v>54.099987594591234</v>
      </c>
    </row>
    <row r="25" spans="1:8" x14ac:dyDescent="0.25">
      <c r="A25" s="31" t="s">
        <v>14</v>
      </c>
      <c r="B25" s="32" t="s">
        <v>35</v>
      </c>
      <c r="C25" s="33" t="s">
        <v>72</v>
      </c>
      <c r="D25" s="25">
        <v>33000</v>
      </c>
      <c r="E25" s="25">
        <v>500000</v>
      </c>
      <c r="F25" s="25">
        <v>130000</v>
      </c>
      <c r="G25" s="34">
        <f>E25/D25*100</f>
        <v>1515.1515151515152</v>
      </c>
      <c r="H25" s="25">
        <f>F25/E25*100</f>
        <v>26</v>
      </c>
    </row>
    <row r="26" spans="1:8" x14ac:dyDescent="0.25">
      <c r="A26" s="31" t="s">
        <v>17</v>
      </c>
      <c r="B26" s="32" t="s">
        <v>73</v>
      </c>
      <c r="C26" s="33" t="s">
        <v>74</v>
      </c>
      <c r="D26" s="45">
        <v>47000</v>
      </c>
      <c r="E26" s="25">
        <v>15000</v>
      </c>
      <c r="F26" s="25">
        <v>15000</v>
      </c>
      <c r="G26" s="34">
        <f>E26/D26*100</f>
        <v>31.914893617021278</v>
      </c>
      <c r="H26" s="35">
        <f>F26/E26*100</f>
        <v>100</v>
      </c>
    </row>
    <row r="27" spans="1:8" x14ac:dyDescent="0.25">
      <c r="A27" s="31" t="s">
        <v>17</v>
      </c>
      <c r="B27" s="32" t="s">
        <v>36</v>
      </c>
      <c r="C27" s="33" t="s">
        <v>37</v>
      </c>
      <c r="D27" s="25">
        <v>291100</v>
      </c>
      <c r="E27" s="22">
        <v>291100</v>
      </c>
      <c r="F27" s="25">
        <v>291100</v>
      </c>
      <c r="G27" s="34">
        <f t="shared" si="2"/>
        <v>100</v>
      </c>
      <c r="H27" s="35">
        <f t="shared" si="2"/>
        <v>100</v>
      </c>
    </row>
    <row r="28" spans="1:8" s="40" customFormat="1" x14ac:dyDescent="0.25">
      <c r="A28" s="28" t="s">
        <v>12</v>
      </c>
      <c r="B28" s="29">
        <v>2017</v>
      </c>
      <c r="C28" s="30" t="s">
        <v>38</v>
      </c>
      <c r="D28" s="27">
        <f>D29+D30+D31</f>
        <v>210500</v>
      </c>
      <c r="E28" s="27">
        <f>E29+E30+E31</f>
        <v>210500</v>
      </c>
      <c r="F28" s="27">
        <f>F29+F30+F31</f>
        <v>210500</v>
      </c>
      <c r="G28" s="26">
        <f t="shared" si="2"/>
        <v>100</v>
      </c>
      <c r="H28" s="27">
        <f t="shared" si="2"/>
        <v>100</v>
      </c>
    </row>
    <row r="29" spans="1:8" s="40" customFormat="1" x14ac:dyDescent="0.25">
      <c r="A29" s="31" t="s">
        <v>17</v>
      </c>
      <c r="B29" s="32" t="s">
        <v>39</v>
      </c>
      <c r="C29" s="33" t="s">
        <v>40</v>
      </c>
      <c r="D29" s="25">
        <v>110700</v>
      </c>
      <c r="E29" s="25">
        <v>110700</v>
      </c>
      <c r="F29" s="25">
        <v>110700</v>
      </c>
      <c r="G29" s="25">
        <f t="shared" si="2"/>
        <v>100</v>
      </c>
      <c r="H29" s="25">
        <f t="shared" si="2"/>
        <v>100</v>
      </c>
    </row>
    <row r="30" spans="1:8" s="40" customFormat="1" x14ac:dyDescent="0.25">
      <c r="A30" s="31" t="s">
        <v>17</v>
      </c>
      <c r="B30" s="32" t="s">
        <v>41</v>
      </c>
      <c r="C30" s="33" t="s">
        <v>42</v>
      </c>
      <c r="D30" s="25">
        <v>1500</v>
      </c>
      <c r="E30" s="25">
        <v>1500</v>
      </c>
      <c r="F30" s="25">
        <v>1500</v>
      </c>
      <c r="G30" s="25">
        <f t="shared" si="2"/>
        <v>100</v>
      </c>
      <c r="H30" s="25">
        <f t="shared" si="2"/>
        <v>100</v>
      </c>
    </row>
    <row r="31" spans="1:8" s="40" customFormat="1" x14ac:dyDescent="0.25">
      <c r="A31" s="31" t="s">
        <v>43</v>
      </c>
      <c r="B31" s="32" t="s">
        <v>44</v>
      </c>
      <c r="C31" s="33" t="s">
        <v>45</v>
      </c>
      <c r="D31" s="25">
        <v>98300</v>
      </c>
      <c r="E31" s="25">
        <v>98300</v>
      </c>
      <c r="F31" s="25">
        <v>98300</v>
      </c>
      <c r="G31" s="25">
        <f t="shared" si="2"/>
        <v>100</v>
      </c>
      <c r="H31" s="25">
        <f t="shared" si="2"/>
        <v>100</v>
      </c>
    </row>
    <row r="32" spans="1:8" x14ac:dyDescent="0.25">
      <c r="A32" s="28" t="s">
        <v>12</v>
      </c>
      <c r="B32" s="29">
        <v>4003</v>
      </c>
      <c r="C32" s="30" t="s">
        <v>46</v>
      </c>
      <c r="D32" s="27">
        <f>D33</f>
        <v>61159</v>
      </c>
      <c r="E32" s="27">
        <f>E33</f>
        <v>36159</v>
      </c>
      <c r="F32" s="27">
        <f>F33</f>
        <v>36159</v>
      </c>
      <c r="G32" s="26">
        <f t="shared" ref="G32:H35" si="3">E32/D32*100</f>
        <v>59.122941840121648</v>
      </c>
      <c r="H32" s="27">
        <f t="shared" si="3"/>
        <v>100</v>
      </c>
    </row>
    <row r="33" spans="1:8" x14ac:dyDescent="0.25">
      <c r="A33" s="31" t="s">
        <v>17</v>
      </c>
      <c r="B33" s="32" t="s">
        <v>47</v>
      </c>
      <c r="C33" s="33" t="s">
        <v>48</v>
      </c>
      <c r="D33" s="25">
        <v>61159</v>
      </c>
      <c r="E33" s="25">
        <v>36159</v>
      </c>
      <c r="F33" s="25">
        <v>36159</v>
      </c>
      <c r="G33" s="25">
        <f t="shared" si="3"/>
        <v>59.122941840121648</v>
      </c>
      <c r="H33" s="25">
        <f t="shared" si="3"/>
        <v>100</v>
      </c>
    </row>
    <row r="34" spans="1:8" x14ac:dyDescent="0.25">
      <c r="A34" s="28" t="s">
        <v>12</v>
      </c>
      <c r="B34" s="41">
        <v>4004</v>
      </c>
      <c r="C34" s="30" t="s">
        <v>49</v>
      </c>
      <c r="D34" s="27">
        <f>D35</f>
        <v>165900</v>
      </c>
      <c r="E34" s="27">
        <f>E35</f>
        <v>165900</v>
      </c>
      <c r="F34" s="27">
        <f>F35</f>
        <v>165900</v>
      </c>
      <c r="G34" s="26">
        <f t="shared" si="3"/>
        <v>100</v>
      </c>
      <c r="H34" s="27">
        <f t="shared" si="3"/>
        <v>100</v>
      </c>
    </row>
    <row r="35" spans="1:8" x14ac:dyDescent="0.25">
      <c r="A35" s="31" t="s">
        <v>17</v>
      </c>
      <c r="B35" s="32" t="s">
        <v>50</v>
      </c>
      <c r="C35" s="33" t="s">
        <v>51</v>
      </c>
      <c r="D35" s="25">
        <v>165900</v>
      </c>
      <c r="E35" s="25">
        <v>165900</v>
      </c>
      <c r="F35" s="25">
        <v>165900</v>
      </c>
      <c r="G35" s="25">
        <f t="shared" si="3"/>
        <v>100</v>
      </c>
      <c r="H35" s="25">
        <f t="shared" si="3"/>
        <v>100</v>
      </c>
    </row>
    <row r="36" spans="1:8" x14ac:dyDescent="0.25">
      <c r="A36" s="28" t="s">
        <v>12</v>
      </c>
      <c r="B36" s="29">
        <v>4006</v>
      </c>
      <c r="C36" s="30" t="s">
        <v>76</v>
      </c>
      <c r="D36" s="27">
        <f>D37+D38</f>
        <v>3200</v>
      </c>
      <c r="E36" s="27">
        <f>E37+E38</f>
        <v>0</v>
      </c>
      <c r="F36" s="27">
        <f>F37+F38</f>
        <v>570000</v>
      </c>
      <c r="G36" s="48" t="s">
        <v>55</v>
      </c>
      <c r="H36" s="49" t="s">
        <v>55</v>
      </c>
    </row>
    <row r="37" spans="1:8" x14ac:dyDescent="0.25">
      <c r="A37" s="31" t="s">
        <v>14</v>
      </c>
      <c r="B37" s="32" t="s">
        <v>52</v>
      </c>
      <c r="C37" s="33" t="s">
        <v>107</v>
      </c>
      <c r="D37" s="25">
        <v>3200</v>
      </c>
      <c r="E37" s="22">
        <v>0</v>
      </c>
      <c r="F37" s="25">
        <v>0</v>
      </c>
      <c r="G37" s="35" t="s">
        <v>55</v>
      </c>
      <c r="H37" s="35" t="s">
        <v>55</v>
      </c>
    </row>
    <row r="38" spans="1:8" x14ac:dyDescent="0.25">
      <c r="A38" s="31" t="s">
        <v>14</v>
      </c>
      <c r="B38" s="32" t="s">
        <v>53</v>
      </c>
      <c r="C38" s="33" t="s">
        <v>54</v>
      </c>
      <c r="D38" s="25">
        <v>0</v>
      </c>
      <c r="E38" s="22">
        <v>0</v>
      </c>
      <c r="F38" s="25">
        <v>570000</v>
      </c>
      <c r="G38" s="34" t="s">
        <v>55</v>
      </c>
      <c r="H38" s="35" t="s">
        <v>55</v>
      </c>
    </row>
    <row r="39" spans="1:8" x14ac:dyDescent="0.25">
      <c r="A39" s="17" t="s">
        <v>56</v>
      </c>
      <c r="B39" s="18"/>
      <c r="C39" s="19" t="s">
        <v>57</v>
      </c>
      <c r="D39" s="23">
        <f>D40</f>
        <v>1431680</v>
      </c>
      <c r="E39" s="23">
        <f>E40</f>
        <v>1435928</v>
      </c>
      <c r="F39" s="23">
        <f>F40</f>
        <v>1438981</v>
      </c>
      <c r="G39" s="24">
        <f t="shared" ref="G39:H46" si="4">E39/D39*100</f>
        <v>100.29671434957532</v>
      </c>
      <c r="H39" s="23">
        <f t="shared" si="4"/>
        <v>100.2126151171925</v>
      </c>
    </row>
    <row r="40" spans="1:8" x14ac:dyDescent="0.25">
      <c r="A40" s="28" t="s">
        <v>58</v>
      </c>
      <c r="B40" s="29">
        <v>2011</v>
      </c>
      <c r="C40" s="30" t="s">
        <v>13</v>
      </c>
      <c r="D40" s="27">
        <f>SUM(D41:D42)</f>
        <v>1431680</v>
      </c>
      <c r="E40" s="27">
        <f>SUM(E41:E42)</f>
        <v>1435928</v>
      </c>
      <c r="F40" s="27">
        <f>SUM(F41:F42)</f>
        <v>1438981</v>
      </c>
      <c r="G40" s="27">
        <f t="shared" si="4"/>
        <v>100.29671434957532</v>
      </c>
      <c r="H40" s="27">
        <f t="shared" si="4"/>
        <v>100.2126151171925</v>
      </c>
    </row>
    <row r="41" spans="1:8" x14ac:dyDescent="0.25">
      <c r="A41" s="31" t="s">
        <v>17</v>
      </c>
      <c r="B41" s="32" t="s">
        <v>59</v>
      </c>
      <c r="C41" s="33" t="s">
        <v>60</v>
      </c>
      <c r="D41" s="25">
        <v>1425044</v>
      </c>
      <c r="E41" s="25">
        <v>1429292</v>
      </c>
      <c r="F41" s="25">
        <v>1432345</v>
      </c>
      <c r="G41" s="22">
        <f t="shared" si="4"/>
        <v>100.29809605878836</v>
      </c>
      <c r="H41" s="25">
        <f t="shared" si="4"/>
        <v>100.21360225902055</v>
      </c>
    </row>
    <row r="42" spans="1:8" x14ac:dyDescent="0.25">
      <c r="A42" s="31" t="s">
        <v>14</v>
      </c>
      <c r="B42" s="39" t="s">
        <v>61</v>
      </c>
      <c r="C42" s="33" t="s">
        <v>62</v>
      </c>
      <c r="D42" s="25">
        <v>6636</v>
      </c>
      <c r="E42" s="25">
        <v>6636</v>
      </c>
      <c r="F42" s="25">
        <v>6636</v>
      </c>
      <c r="G42" s="22">
        <f>E42/D42*100</f>
        <v>100</v>
      </c>
      <c r="H42" s="25">
        <f>F42/E42*100</f>
        <v>100</v>
      </c>
    </row>
    <row r="43" spans="1:8" x14ac:dyDescent="0.25">
      <c r="A43" s="17" t="s">
        <v>63</v>
      </c>
      <c r="B43" s="18"/>
      <c r="C43" s="19" t="s">
        <v>64</v>
      </c>
      <c r="D43" s="23">
        <f>D44</f>
        <v>53440</v>
      </c>
      <c r="E43" s="23">
        <f>E44</f>
        <v>53230</v>
      </c>
      <c r="F43" s="23">
        <f>F44</f>
        <v>53230</v>
      </c>
      <c r="G43" s="24">
        <f t="shared" si="4"/>
        <v>99.607035928143716</v>
      </c>
      <c r="H43" s="23">
        <f t="shared" si="4"/>
        <v>100</v>
      </c>
    </row>
    <row r="44" spans="1:8" x14ac:dyDescent="0.25">
      <c r="A44" s="28" t="s">
        <v>58</v>
      </c>
      <c r="B44" s="29">
        <v>2004</v>
      </c>
      <c r="C44" s="30" t="s">
        <v>65</v>
      </c>
      <c r="D44" s="27">
        <f>D45+D46</f>
        <v>53440</v>
      </c>
      <c r="E44" s="27">
        <f>E45+E46</f>
        <v>53230</v>
      </c>
      <c r="F44" s="27">
        <f>F45+F46</f>
        <v>53230</v>
      </c>
      <c r="G44" s="27">
        <f t="shared" si="4"/>
        <v>99.607035928143716</v>
      </c>
      <c r="H44" s="27">
        <f t="shared" si="4"/>
        <v>100</v>
      </c>
    </row>
    <row r="45" spans="1:8" x14ac:dyDescent="0.25">
      <c r="A45" s="31" t="s">
        <v>17</v>
      </c>
      <c r="B45" s="32" t="s">
        <v>66</v>
      </c>
      <c r="C45" s="33" t="s">
        <v>67</v>
      </c>
      <c r="D45" s="25">
        <v>44790</v>
      </c>
      <c r="E45" s="22">
        <v>44580</v>
      </c>
      <c r="F45" s="25">
        <v>44580</v>
      </c>
      <c r="G45" s="22">
        <f t="shared" si="4"/>
        <v>99.53114534494307</v>
      </c>
      <c r="H45" s="25">
        <f t="shared" si="4"/>
        <v>100</v>
      </c>
    </row>
    <row r="46" spans="1:8" x14ac:dyDescent="0.25">
      <c r="A46" s="37" t="s">
        <v>14</v>
      </c>
      <c r="B46" s="38" t="s">
        <v>68</v>
      </c>
      <c r="C46" s="36" t="s">
        <v>69</v>
      </c>
      <c r="D46" s="51">
        <v>8650</v>
      </c>
      <c r="E46" s="44">
        <v>8650</v>
      </c>
      <c r="F46" s="44">
        <v>8650</v>
      </c>
      <c r="G46" s="65">
        <f t="shared" si="4"/>
        <v>100</v>
      </c>
      <c r="H46" s="44">
        <f t="shared" si="4"/>
        <v>100</v>
      </c>
    </row>
    <row r="47" spans="1:8" x14ac:dyDescent="0.25">
      <c r="A47" s="17" t="s">
        <v>85</v>
      </c>
      <c r="B47" s="18"/>
      <c r="C47" s="19" t="s">
        <v>86</v>
      </c>
      <c r="D47" s="23">
        <f>D48</f>
        <v>50000</v>
      </c>
      <c r="E47" s="23">
        <f t="shared" ref="E47" si="5">E48</f>
        <v>60000</v>
      </c>
      <c r="F47" s="23">
        <f>F48</f>
        <v>65000</v>
      </c>
      <c r="G47" s="24">
        <f t="shared" ref="G47:G50" si="6">E47/D47*100</f>
        <v>120</v>
      </c>
      <c r="H47" s="57">
        <f t="shared" ref="H47:H50" si="7">F47/E47*100</f>
        <v>108.33333333333333</v>
      </c>
    </row>
    <row r="48" spans="1:8" x14ac:dyDescent="0.25">
      <c r="A48" s="28" t="s">
        <v>58</v>
      </c>
      <c r="B48" s="29">
        <v>2005</v>
      </c>
      <c r="C48" s="30" t="s">
        <v>29</v>
      </c>
      <c r="D48" s="27">
        <f>D49+D50+D51</f>
        <v>50000</v>
      </c>
      <c r="E48" s="27">
        <f t="shared" ref="E48:F48" si="8">E49+E50+E51</f>
        <v>60000</v>
      </c>
      <c r="F48" s="27">
        <f t="shared" si="8"/>
        <v>65000</v>
      </c>
      <c r="G48" s="27">
        <f t="shared" si="6"/>
        <v>120</v>
      </c>
      <c r="H48" s="27">
        <f t="shared" si="7"/>
        <v>108.33333333333333</v>
      </c>
    </row>
    <row r="49" spans="1:8" x14ac:dyDescent="0.25">
      <c r="A49" s="31" t="s">
        <v>17</v>
      </c>
      <c r="B49" s="32" t="s">
        <v>87</v>
      </c>
      <c r="C49" s="33" t="s">
        <v>88</v>
      </c>
      <c r="D49" s="25">
        <v>20000</v>
      </c>
      <c r="E49" s="22">
        <v>25000</v>
      </c>
      <c r="F49" s="25">
        <v>28000</v>
      </c>
      <c r="G49" s="22">
        <f t="shared" si="6"/>
        <v>125</v>
      </c>
      <c r="H49" s="25">
        <f t="shared" si="7"/>
        <v>112.00000000000001</v>
      </c>
    </row>
    <row r="50" spans="1:8" x14ac:dyDescent="0.25">
      <c r="A50" s="31" t="s">
        <v>17</v>
      </c>
      <c r="B50" s="32" t="s">
        <v>89</v>
      </c>
      <c r="C50" s="33" t="s">
        <v>90</v>
      </c>
      <c r="D50" s="45">
        <v>30000</v>
      </c>
      <c r="E50" s="25">
        <v>35000</v>
      </c>
      <c r="F50" s="45">
        <v>37000</v>
      </c>
      <c r="G50" s="25">
        <f t="shared" si="6"/>
        <v>116.66666666666667</v>
      </c>
      <c r="H50" s="25">
        <f t="shared" si="7"/>
        <v>105.71428571428572</v>
      </c>
    </row>
    <row r="51" spans="1:8" x14ac:dyDescent="0.25">
      <c r="A51" s="37" t="s">
        <v>14</v>
      </c>
      <c r="B51" s="38" t="s">
        <v>91</v>
      </c>
      <c r="C51" s="36" t="s">
        <v>92</v>
      </c>
      <c r="D51" s="51">
        <v>0</v>
      </c>
      <c r="E51" s="44">
        <v>0</v>
      </c>
      <c r="F51" s="44">
        <v>0</v>
      </c>
      <c r="G51" s="55" t="s">
        <v>55</v>
      </c>
      <c r="H51" s="56" t="s">
        <v>55</v>
      </c>
    </row>
    <row r="52" spans="1:8" x14ac:dyDescent="0.25">
      <c r="A52" s="33"/>
      <c r="B52" s="33"/>
      <c r="C52" s="33"/>
      <c r="D52" s="46"/>
      <c r="E52" s="46"/>
      <c r="F52" s="46"/>
      <c r="G52" s="46"/>
      <c r="H52" s="46"/>
    </row>
    <row r="53" spans="1:8" s="54" customFormat="1" x14ac:dyDescent="0.25">
      <c r="A53" s="53" t="s">
        <v>83</v>
      </c>
      <c r="B53" s="53"/>
      <c r="C53" s="53"/>
      <c r="D53" s="53"/>
      <c r="E53" s="53"/>
      <c r="F53" s="53"/>
      <c r="G53" s="53"/>
      <c r="H53" s="53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20" t="s">
        <v>79</v>
      </c>
      <c r="B55" s="20"/>
      <c r="C55" s="20"/>
      <c r="D55" s="20"/>
      <c r="E55" s="69" t="s">
        <v>77</v>
      </c>
      <c r="F55" s="69"/>
      <c r="G55" s="20"/>
      <c r="H55" s="20"/>
    </row>
    <row r="56" spans="1:8" x14ac:dyDescent="0.25">
      <c r="A56" s="20" t="s">
        <v>84</v>
      </c>
      <c r="B56" s="20"/>
      <c r="C56" s="20"/>
      <c r="D56" s="20"/>
      <c r="E56" s="69" t="s">
        <v>78</v>
      </c>
      <c r="F56" s="69"/>
      <c r="G56" s="20"/>
      <c r="H56" s="20"/>
    </row>
    <row r="57" spans="1:8" x14ac:dyDescent="0.25">
      <c r="A57" s="20" t="s">
        <v>106</v>
      </c>
      <c r="B57" s="20"/>
      <c r="C57" s="20"/>
      <c r="D57" s="20"/>
      <c r="E57" s="20"/>
      <c r="F57" s="21"/>
      <c r="G57" s="20"/>
      <c r="H57" s="20"/>
    </row>
  </sheetData>
  <mergeCells count="3">
    <mergeCell ref="A4:H4"/>
    <mergeCell ref="E56:F56"/>
    <mergeCell ref="E55:F55"/>
  </mergeCells>
  <pageMargins left="0.70866141732283472" right="0.70866141732283472" top="0.74803149606299213" bottom="0.74803149606299213" header="0.31496062992125984" footer="0.31496062992125984"/>
  <pageSetup paperSize="9" scale="89" fitToHeight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izračun %</vt:lpstr>
      <vt:lpstr>List7</vt:lpstr>
      <vt:lpstr>List6</vt:lpstr>
      <vt:lpstr>List3</vt:lpstr>
      <vt:lpstr>List2</vt:lpstr>
      <vt:lpstr>List4</vt:lpstr>
      <vt:lpstr>List1</vt:lpstr>
      <vt:lpstr>'izračun %'!Podrucje_ispisa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Sokolić Brusić</dc:creator>
  <cp:lastModifiedBy>Eleonora Sokolić Brusić</cp:lastModifiedBy>
  <cp:lastPrinted>2024-02-20T08:31:01Z</cp:lastPrinted>
  <dcterms:created xsi:type="dcterms:W3CDTF">2023-02-24T09:47:53Z</dcterms:created>
  <dcterms:modified xsi:type="dcterms:W3CDTF">2024-02-20T14:03:17Z</dcterms:modified>
</cp:coreProperties>
</file>